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4\4_3_cuentas_explotacion\"/>
    </mc:Choice>
  </mc:AlternateContent>
  <bookViews>
    <workbookView xWindow="0" yWindow="0" windowWidth="15345" windowHeight="6045"/>
  </bookViews>
  <sheets>
    <sheet name="P" sheetId="9" r:id="rId1"/>
    <sheet name="18" sheetId="1" r:id="rId2"/>
    <sheet name="19" sheetId="2" r:id="rId3"/>
    <sheet name="20" sheetId="4" r:id="rId4"/>
    <sheet name="21_22" sheetId="6" r:id="rId5"/>
    <sheet name="23_24" sheetId="7" r:id="rId6"/>
    <sheet name="25_26" sheetId="8" r:id="rId7"/>
  </sheets>
  <calcPr calcId="152511"/>
  <pivotCaches>
    <pivotCache cacheId="8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4" l="1"/>
  <c r="F32" i="4"/>
  <c r="E36" i="4"/>
  <c r="E32" i="4"/>
  <c r="F34" i="4"/>
  <c r="F28" i="4"/>
  <c r="E34" i="4"/>
  <c r="E28" i="4"/>
  <c r="F30" i="4"/>
  <c r="E30" i="4"/>
</calcChain>
</file>

<file path=xl/connections.xml><?xml version="1.0" encoding="utf-8"?>
<connections xmlns="http://schemas.openxmlformats.org/spreadsheetml/2006/main">
  <connection id="1" sourceFile="C:\XTR\LIBROS\2_PROYECTOS\reporting_excel\CAP_4\3_cuentas_explotacion\Base de datos2.accdb" keepAlive="1" name="Base de datos2" type="5" refreshedVersion="5" saveData="1">
    <dbPr connection="Provider=Microsoft.ACE.OLEDB.12.0;User ID=Admin;Data Source=C:\XTR\LIBROS\2_PROYECTOS\reporting_excel\CAP_4\3_cuentas_explotacion\Base de datos2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<sst xmlns="http://schemas.openxmlformats.org/spreadsheetml/2006/main" count="262" uniqueCount="109">
  <si>
    <t>Mes</t>
  </si>
  <si>
    <t>Total general</t>
  </si>
  <si>
    <t>ACTIVO CORRIENTE</t>
  </si>
  <si>
    <t>ACTIVO NO CORRIENTE</t>
  </si>
  <si>
    <t>PASIVO CORRIENTE</t>
  </si>
  <si>
    <t>PATRIMONIO NETO</t>
  </si>
  <si>
    <t>Acreedores comerciales y otras cuentas a pagar</t>
  </si>
  <si>
    <t>Deudas a corto plazo</t>
  </si>
  <si>
    <t>Deudores</t>
  </si>
  <si>
    <t>Existencias</t>
  </si>
  <si>
    <t>Fondos Propios</t>
  </si>
  <si>
    <t>Inmovilizado</t>
  </si>
  <si>
    <t>RESULTADO DE EXPLOTACIÓN</t>
  </si>
  <si>
    <t>RESULTADO FINANCIERO</t>
  </si>
  <si>
    <t>RESULTADO IMPUESTOS</t>
  </si>
  <si>
    <t>Tesorería</t>
  </si>
  <si>
    <t>Cod_undig</t>
  </si>
  <si>
    <t>(Varios elementos)</t>
  </si>
  <si>
    <t>Amortización del inmovilizado</t>
  </si>
  <si>
    <t>Aprovisionamientos-</t>
  </si>
  <si>
    <t>Deterioro de mercaderías</t>
  </si>
  <si>
    <t>Gastos de personal-</t>
  </si>
  <si>
    <t>Importe neto de la cifra de negocios-</t>
  </si>
  <si>
    <t>Otros gastos de explotación-</t>
  </si>
  <si>
    <t>Otros ingresos de explotación-</t>
  </si>
  <si>
    <t>Otros resultados</t>
  </si>
  <si>
    <t>Pérdidas, deterioro y variación de provisiones por operaciones comerciales</t>
  </si>
  <si>
    <t>Diferencias de cambio</t>
  </si>
  <si>
    <t>Gastos financieros-</t>
  </si>
  <si>
    <t>Ingresos financieros-</t>
  </si>
  <si>
    <t>Impuestos sobre beneficios</t>
  </si>
  <si>
    <t>Año</t>
  </si>
  <si>
    <t>Agrupa_2</t>
  </si>
  <si>
    <t>Agrupa_3</t>
  </si>
  <si>
    <t>Total RESULTADO DE EXPLOTACIÓN</t>
  </si>
  <si>
    <t>Total RESULTADO FINANCIERO</t>
  </si>
  <si>
    <t>Total RESULTADO IMPUESTOS</t>
  </si>
  <si>
    <t>6</t>
  </si>
  <si>
    <t>7</t>
  </si>
  <si>
    <t>Valores</t>
  </si>
  <si>
    <t xml:space="preserve">  SALDO_PYG</t>
  </si>
  <si>
    <t>DIF_SALDO_PYG</t>
  </si>
  <si>
    <t>DIF_%_SALDO_PYG</t>
  </si>
  <si>
    <t>Proveedores</t>
  </si>
  <si>
    <t>Proveedores, empresas del grupo y asociadas</t>
  </si>
  <si>
    <t>Acreedores Varios</t>
  </si>
  <si>
    <t>Deudas con empresas del grupo y asociadas a c/p</t>
  </si>
  <si>
    <t>Otras deudas contra las Administraciones Públicas</t>
  </si>
  <si>
    <t>Clientes empresas del grupo</t>
  </si>
  <si>
    <t>Clientes por ventas y prestaciones de servicios a c/p</t>
  </si>
  <si>
    <t>Deudores varios</t>
  </si>
  <si>
    <t>Inversiones en empresas del grupo y asociadas a c/p</t>
  </si>
  <si>
    <t>Otros créditos con las Administraciones Públicas</t>
  </si>
  <si>
    <t>Periodificaciones a corto plazo</t>
  </si>
  <si>
    <t>Personal</t>
  </si>
  <si>
    <t>Reservas</t>
  </si>
  <si>
    <t>Resultados Ejercicios Anteriores</t>
  </si>
  <si>
    <t>Inmovilizado intangible</t>
  </si>
  <si>
    <t>Inmovilizado material</t>
  </si>
  <si>
    <t>Inversiones inmobiliarias</t>
  </si>
  <si>
    <t>Otros activos líquidos equivalentes</t>
  </si>
  <si>
    <t>Cod_dosdig</t>
  </si>
  <si>
    <t>68</t>
  </si>
  <si>
    <t>60</t>
  </si>
  <si>
    <t>61</t>
  </si>
  <si>
    <t>70</t>
  </si>
  <si>
    <t>74</t>
  </si>
  <si>
    <t>69</t>
  </si>
  <si>
    <t>79</t>
  </si>
  <si>
    <t>64</t>
  </si>
  <si>
    <t>62</t>
  </si>
  <si>
    <t>63</t>
  </si>
  <si>
    <t>67</t>
  </si>
  <si>
    <t>75</t>
  </si>
  <si>
    <t>77</t>
  </si>
  <si>
    <t>66</t>
  </si>
  <si>
    <t>76</t>
  </si>
  <si>
    <t>Dosdig_nom</t>
  </si>
  <si>
    <t>Dotaciones para amortizaciones</t>
  </si>
  <si>
    <t>Compras</t>
  </si>
  <si>
    <t>Variación de existencias</t>
  </si>
  <si>
    <t>Ventas de mercaderías, de producción propia, de servicios, etc.</t>
  </si>
  <si>
    <t>Subvenciones, donaciones y legados</t>
  </si>
  <si>
    <t>Pérdidas por deterioro y otras dotaciones</t>
  </si>
  <si>
    <t>Excesos y aplicaciones de provisiones y de pérdidas por deterioro</t>
  </si>
  <si>
    <t>Gastos de personal</t>
  </si>
  <si>
    <t>Servicios Exteriores</t>
  </si>
  <si>
    <t>Tributos</t>
  </si>
  <si>
    <t>Pérdidas procedentes de activos no corrientes y gastos excepcionales</t>
  </si>
  <si>
    <t>Otros ingresos de gestión</t>
  </si>
  <si>
    <t>Beneficios procedentes de activos no corrientes e ingresos excepcionales</t>
  </si>
  <si>
    <t>Gastos financieros</t>
  </si>
  <si>
    <t>Ingresos financieros</t>
  </si>
  <si>
    <t>Margen buto</t>
  </si>
  <si>
    <t>Margen Bruto/Ventas</t>
  </si>
  <si>
    <t>Coste de ventas/Ventas</t>
  </si>
  <si>
    <t>Costes de pesonal/Ventas</t>
  </si>
  <si>
    <t>Resultado explotación/Ventas</t>
  </si>
  <si>
    <t>Agrupa_0</t>
  </si>
  <si>
    <t>Total PATRIMONIO NETO</t>
  </si>
  <si>
    <t>Total ACTIVO CORRIENTE</t>
  </si>
  <si>
    <t>Total ACTIVO NO CORRIENTE</t>
  </si>
  <si>
    <t>Total PASIVO CORRIENTE</t>
  </si>
  <si>
    <t>Agrupa_1</t>
  </si>
  <si>
    <t>RESULTADO</t>
  </si>
  <si>
    <t>ACTIVO</t>
  </si>
  <si>
    <t xml:space="preserve"> SALDO_BAL</t>
  </si>
  <si>
    <t>%  SALDO_BAL</t>
  </si>
  <si>
    <t>PASIVO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</si>
</sst>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_ ;[Red]\-#,##0\ 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10" fontId="0" fillId="0" borderId="0" xfId="0" applyNumberFormat="1"/>
    <xf numFmtId="10" fontId="0" fillId="2" borderId="0" xfId="0" applyNumberFormat="1" applyFill="1"/>
    <xf numFmtId="9" fontId="0" fillId="0" borderId="0" xfId="2" applyFont="1"/>
    <xf numFmtId="165" fontId="0" fillId="0" borderId="0" xfId="1" applyNumberFormat="1" applyFont="1"/>
    <xf numFmtId="0" fontId="2" fillId="2" borderId="0" xfId="0" applyFont="1" applyFill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48">
    <dxf>
      <numFmt numFmtId="164" formatCode="#,##0_ ;[Red]\-#,##0\ "/>
    </dxf>
    <dxf>
      <fill>
        <patternFill patternType="solid">
          <bgColor rgb="FFFFFFCC"/>
        </patternFill>
      </fill>
    </dxf>
    <dxf>
      <numFmt numFmtId="14" formatCode="0.00%"/>
    </dxf>
    <dxf>
      <numFmt numFmtId="164" formatCode="#,##0_ ;[Red]\-#,##0\ "/>
    </dxf>
    <dxf>
      <fill>
        <patternFill patternType="solid">
          <bgColor rgb="FFFFFFCC"/>
        </patternFill>
      </fill>
    </dxf>
    <dxf>
      <numFmt numFmtId="14" formatCode="0.00%"/>
    </dxf>
    <dxf>
      <numFmt numFmtId="164" formatCode="#,##0_ ;[Red]\-#,##0\ "/>
    </dxf>
    <dxf>
      <fill>
        <patternFill patternType="solid">
          <bgColor rgb="FFFFFFCC"/>
        </patternFill>
      </fill>
    </dxf>
    <dxf>
      <numFmt numFmtId="164" formatCode="#,##0_ ;[Red]\-#,##0\ "/>
    </dxf>
    <dxf>
      <fill>
        <patternFill patternType="solid">
          <bgColor rgb="FFFFFFCC"/>
        </patternFill>
      </fill>
    </dxf>
    <dxf>
      <numFmt numFmtId="14" formatCode="0.00%"/>
    </dxf>
    <dxf>
      <numFmt numFmtId="164" formatCode="#,##0_ ;[Red]\-#,##0\ "/>
    </dxf>
    <dxf>
      <fill>
        <patternFill patternType="solid">
          <bgColor rgb="FFFFFFCC"/>
        </patternFill>
      </fill>
    </dxf>
    <dxf>
      <numFmt numFmtId="14" formatCode="0.00%"/>
    </dxf>
    <dxf>
      <numFmt numFmtId="164" formatCode="#,##0_ ;[Red]\-#,##0\ "/>
    </dxf>
    <dxf>
      <fill>
        <patternFill patternType="solid">
          <bgColor rgb="FFFFFFCC"/>
        </patternFill>
      </fill>
    </dxf>
    <dxf>
      <numFmt numFmtId="14" formatCode="0.00%"/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numFmt numFmtId="164" formatCode="#,##0_ ;[Red]\-#,##0\ "/>
    </dxf>
    <dxf>
      <numFmt numFmtId="14" formatCode="0.00%"/>
    </dxf>
    <dxf>
      <fill>
        <patternFill patternType="solid">
          <bgColor rgb="FFFFFFCC"/>
        </patternFill>
      </fill>
    </dxf>
    <dxf>
      <numFmt numFmtId="164" formatCode="#,##0_ ;[Red]\-#,##0\ "/>
    </dxf>
    <dxf>
      <numFmt numFmtId="14" formatCode="0.00%"/>
    </dxf>
    <dxf>
      <numFmt numFmtId="14" formatCode="0.00%"/>
    </dxf>
    <dxf>
      <fill>
        <patternFill patternType="solid">
          <bgColor rgb="FFFFFFCC"/>
        </patternFill>
      </fill>
    </dxf>
    <dxf>
      <numFmt numFmtId="164" formatCode="#,##0_ ;[Red]\-#,##0\ "/>
    </dxf>
    <dxf>
      <numFmt numFmtId="14" formatCode="0.00%"/>
    </dxf>
    <dxf>
      <fill>
        <patternFill patternType="solid">
          <bgColor rgb="FFFFFFCC"/>
        </patternFill>
      </fill>
    </dxf>
    <dxf>
      <numFmt numFmtId="164" formatCode="#,##0_ ;[Red]\-#,##0\ "/>
    </dxf>
    <dxf>
      <numFmt numFmtId="14" formatCode="0.00%"/>
    </dxf>
    <dxf>
      <fill>
        <patternFill patternType="solid">
          <bgColor rgb="FFFFFFCC"/>
        </patternFill>
      </fill>
    </dxf>
    <dxf>
      <numFmt numFmtId="164" formatCode="#,##0_ ;[Red]\-#,##0\ "/>
    </dxf>
    <dxf>
      <fill>
        <patternFill patternType="solid">
          <bgColor rgb="FFFFFFCC"/>
        </patternFill>
      </fill>
    </dxf>
    <dxf>
      <numFmt numFmtId="164" formatCode="#,##0_ ;[Red]\-#,##0\ "/>
    </dxf>
    <dxf>
      <numFmt numFmtId="14" formatCode="0.00%"/>
    </dxf>
    <dxf>
      <fill>
        <patternFill patternType="solid">
          <bgColor rgb="FFFFFFCC"/>
        </patternFill>
      </fill>
    </dxf>
    <dxf>
      <numFmt numFmtId="164" formatCode="#,##0_ ;[Red]\-#,##0\ "/>
    </dxf>
    <dxf>
      <numFmt numFmtId="14" formatCode="0.00%"/>
    </dxf>
    <dxf>
      <fill>
        <patternFill patternType="solid">
          <bgColor rgb="FFFFFFCC"/>
        </patternFill>
      </fill>
    </dxf>
    <dxf>
      <numFmt numFmtId="164" formatCode="#,##0_ ;[Red]\-#,##0\ "/>
    </dxf>
    <dxf>
      <fill>
        <patternFill patternType="solid">
          <bgColor rgb="FFFFFFCC"/>
        </patternFill>
      </fill>
    </dxf>
    <dxf>
      <numFmt numFmtId="14" formatCode="0.00%"/>
    </dxf>
    <dxf>
      <numFmt numFmtId="164" formatCode="#,##0_ ;[Red]\-#,##0\ "/>
    </dxf>
    <dxf>
      <fill>
        <patternFill patternType="solid">
          <bgColor rgb="FFFFFFCC"/>
        </patternFill>
      </fill>
    </dxf>
    <dxf>
      <numFmt numFmtId="14" formatCode="0.00%"/>
    </dxf>
    <dxf>
      <numFmt numFmtId="164" formatCode="#,##0_ ;[Red]\-#,##0\ "/>
    </dxf>
    <dxf>
      <fill>
        <patternFill patternType="solid"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[Cap_4_3_td_balances y cuentas_explo.xlsx]23_24!Tabla dinámica6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'23_24'!$C$4:$C$6</c:f>
              <c:strCache>
                <c:ptCount val="1"/>
                <c:pt idx="0">
                  <c:v> SALDO_BAL - 2013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'23_24'!$B$7:$B$9</c:f>
              <c:strCache>
                <c:ptCount val="2"/>
                <c:pt idx="0">
                  <c:v>ACTIVO CORRIENTE</c:v>
                </c:pt>
                <c:pt idx="1">
                  <c:v>ACTIVO NO CORRIENTE</c:v>
                </c:pt>
              </c:strCache>
            </c:strRef>
          </c:cat>
          <c:val>
            <c:numRef>
              <c:f>'23_24'!$C$7:$C$9</c:f>
              <c:numCache>
                <c:formatCode>#,##0_ ;[Red]\-#,##0\ </c:formatCode>
                <c:ptCount val="2"/>
                <c:pt idx="0">
                  <c:v>-1445530.0275002196</c:v>
                </c:pt>
                <c:pt idx="1">
                  <c:v>15275.182500000001</c:v>
                </c:pt>
              </c:numCache>
            </c:numRef>
          </c:val>
        </c:ser>
        <c:ser>
          <c:idx val="1"/>
          <c:order val="1"/>
          <c:tx>
            <c:strRef>
              <c:f>'23_24'!$D$4:$D$6</c:f>
              <c:strCache>
                <c:ptCount val="1"/>
                <c:pt idx="0">
                  <c:v> SALDO_BAL - 2014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'23_24'!$B$7:$B$9</c:f>
              <c:strCache>
                <c:ptCount val="2"/>
                <c:pt idx="0">
                  <c:v>ACTIVO CORRIENTE</c:v>
                </c:pt>
                <c:pt idx="1">
                  <c:v>ACTIVO NO CORRIENTE</c:v>
                </c:pt>
              </c:strCache>
            </c:strRef>
          </c:cat>
          <c:val>
            <c:numRef>
              <c:f>'23_24'!$D$7:$D$9</c:f>
              <c:numCache>
                <c:formatCode>#,##0_ ;[Red]\-#,##0\ </c:formatCode>
                <c:ptCount val="2"/>
                <c:pt idx="0">
                  <c:v>-1305090.3300000951</c:v>
                </c:pt>
                <c:pt idx="1">
                  <c:v>-11333.075563515005</c:v>
                </c:pt>
              </c:numCache>
            </c:numRef>
          </c:val>
        </c:ser>
        <c:ser>
          <c:idx val="2"/>
          <c:order val="2"/>
          <c:tx>
            <c:strRef>
              <c:f>'23_24'!$E$4:$E$6</c:f>
              <c:strCache>
                <c:ptCount val="1"/>
                <c:pt idx="0">
                  <c:v>%  SALDO_BAL - 2013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'23_24'!$B$7:$B$9</c:f>
              <c:strCache>
                <c:ptCount val="2"/>
                <c:pt idx="0">
                  <c:v>ACTIVO CORRIENTE</c:v>
                </c:pt>
                <c:pt idx="1">
                  <c:v>ACTIVO NO CORRIENTE</c:v>
                </c:pt>
              </c:strCache>
            </c:strRef>
          </c:cat>
          <c:val>
            <c:numRef>
              <c:f>'23_24'!$E$7:$E$9</c:f>
              <c:numCache>
                <c:formatCode>0.00%</c:formatCode>
                <c:ptCount val="2"/>
                <c:pt idx="0">
                  <c:v>1.0106800424787252</c:v>
                </c:pt>
                <c:pt idx="1">
                  <c:v>-1.068004247872183E-2</c:v>
                </c:pt>
              </c:numCache>
            </c:numRef>
          </c:val>
        </c:ser>
        <c:ser>
          <c:idx val="3"/>
          <c:order val="3"/>
          <c:tx>
            <c:strRef>
              <c:f>'23_24'!$F$4:$F$6</c:f>
              <c:strCache>
                <c:ptCount val="1"/>
                <c:pt idx="0">
                  <c:v>%  SALDO_BAL - 2014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'23_24'!$B$7:$B$9</c:f>
              <c:strCache>
                <c:ptCount val="2"/>
                <c:pt idx="0">
                  <c:v>ACTIVO CORRIENTE</c:v>
                </c:pt>
                <c:pt idx="1">
                  <c:v>ACTIVO NO CORRIENTE</c:v>
                </c:pt>
              </c:strCache>
            </c:strRef>
          </c:cat>
          <c:val>
            <c:numRef>
              <c:f>'23_24'!$F$7:$F$9</c:f>
              <c:numCache>
                <c:formatCode>0.00%</c:formatCode>
                <c:ptCount val="2"/>
                <c:pt idx="0">
                  <c:v>0.99139101028165133</c:v>
                </c:pt>
                <c:pt idx="1">
                  <c:v>8.6089897183673249E-3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7464288"/>
        <c:axId val="267464848"/>
      </c:barChart>
      <c:catAx>
        <c:axId val="26746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7464848"/>
        <c:crosses val="autoZero"/>
        <c:auto val="1"/>
        <c:lblAlgn val="ctr"/>
        <c:lblOffset val="100"/>
        <c:noMultiLvlLbl val="0"/>
      </c:catAx>
      <c:valAx>
        <c:axId val="26746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746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[Cap_4_3_td_balances y cuentas_explo.xlsx]23_24!Tabla dinámica10</c:name>
    <c:fmtId val="5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'23_24'!$D$30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cat>
            <c:multiLvlStrRef>
              <c:f>'23_24'!$B$31:$C$37</c:f>
              <c:multiLvlStrCache>
                <c:ptCount val="4"/>
                <c:lvl>
                  <c:pt idx="0">
                    <c:v>Deudores</c:v>
                  </c:pt>
                  <c:pt idx="1">
                    <c:v>Existencias</c:v>
                  </c:pt>
                  <c:pt idx="2">
                    <c:v>Tesorería</c:v>
                  </c:pt>
                  <c:pt idx="3">
                    <c:v>Inmovilizado</c:v>
                  </c:pt>
                </c:lvl>
                <c:lvl>
                  <c:pt idx="0">
                    <c:v>ACTIVO CORRIENTE</c:v>
                  </c:pt>
                  <c:pt idx="3">
                    <c:v>ACTIVO NO CORRIENTE</c:v>
                  </c:pt>
                </c:lvl>
              </c:multiLvlStrCache>
            </c:multiLvlStrRef>
          </c:cat>
          <c:val>
            <c:numRef>
              <c:f>'23_24'!$D$31:$D$37</c:f>
              <c:numCache>
                <c:formatCode>#,##0_ ;[Red]\-#,##0\ </c:formatCode>
                <c:ptCount val="4"/>
                <c:pt idx="0">
                  <c:v>-1177643.5874999799</c:v>
                </c:pt>
                <c:pt idx="1">
                  <c:v>5787.0000000000291</c:v>
                </c:pt>
                <c:pt idx="2">
                  <c:v>-273673.43999998085</c:v>
                </c:pt>
                <c:pt idx="3">
                  <c:v>15275.182500000001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7467088"/>
        <c:axId val="267467648"/>
      </c:barChart>
      <c:catAx>
        <c:axId val="26746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7467648"/>
        <c:crosses val="autoZero"/>
        <c:auto val="1"/>
        <c:lblAlgn val="ctr"/>
        <c:lblOffset val="100"/>
        <c:noMultiLvlLbl val="0"/>
      </c:catAx>
      <c:valAx>
        <c:axId val="26746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7467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[Cap_4_3_td_balances y cuentas_explo.xlsx]23_24!Tabla dinámica6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'23_24'!$C$4:$C$6</c:f>
              <c:strCache>
                <c:ptCount val="1"/>
                <c:pt idx="0">
                  <c:v> SALDO_BAL - 2013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'23_24'!$B$7:$B$9</c:f>
              <c:strCache>
                <c:ptCount val="2"/>
                <c:pt idx="0">
                  <c:v>ACTIVO CORRIENTE</c:v>
                </c:pt>
                <c:pt idx="1">
                  <c:v>ACTIVO NO CORRIENTE</c:v>
                </c:pt>
              </c:strCache>
            </c:strRef>
          </c:cat>
          <c:val>
            <c:numRef>
              <c:f>'23_24'!$C$7:$C$9</c:f>
              <c:numCache>
                <c:formatCode>#,##0_ ;[Red]\-#,##0\ </c:formatCode>
                <c:ptCount val="2"/>
                <c:pt idx="0">
                  <c:v>-1445530.0275002196</c:v>
                </c:pt>
                <c:pt idx="1">
                  <c:v>15275.182500000001</c:v>
                </c:pt>
              </c:numCache>
            </c:numRef>
          </c:val>
        </c:ser>
        <c:ser>
          <c:idx val="1"/>
          <c:order val="1"/>
          <c:tx>
            <c:strRef>
              <c:f>'23_24'!$D$4:$D$6</c:f>
              <c:strCache>
                <c:ptCount val="1"/>
                <c:pt idx="0">
                  <c:v> SALDO_BAL - 2014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'23_24'!$B$7:$B$9</c:f>
              <c:strCache>
                <c:ptCount val="2"/>
                <c:pt idx="0">
                  <c:v>ACTIVO CORRIENTE</c:v>
                </c:pt>
                <c:pt idx="1">
                  <c:v>ACTIVO NO CORRIENTE</c:v>
                </c:pt>
              </c:strCache>
            </c:strRef>
          </c:cat>
          <c:val>
            <c:numRef>
              <c:f>'23_24'!$D$7:$D$9</c:f>
              <c:numCache>
                <c:formatCode>#,##0_ ;[Red]\-#,##0\ </c:formatCode>
                <c:ptCount val="2"/>
                <c:pt idx="0">
                  <c:v>-1305090.3300000951</c:v>
                </c:pt>
                <c:pt idx="1">
                  <c:v>-11333.075563515005</c:v>
                </c:pt>
              </c:numCache>
            </c:numRef>
          </c:val>
        </c:ser>
        <c:ser>
          <c:idx val="2"/>
          <c:order val="2"/>
          <c:tx>
            <c:strRef>
              <c:f>'23_24'!$E$4:$E$6</c:f>
              <c:strCache>
                <c:ptCount val="1"/>
                <c:pt idx="0">
                  <c:v>%  SALDO_BAL - 2013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'23_24'!$B$7:$B$9</c:f>
              <c:strCache>
                <c:ptCount val="2"/>
                <c:pt idx="0">
                  <c:v>ACTIVO CORRIENTE</c:v>
                </c:pt>
                <c:pt idx="1">
                  <c:v>ACTIVO NO CORRIENTE</c:v>
                </c:pt>
              </c:strCache>
            </c:strRef>
          </c:cat>
          <c:val>
            <c:numRef>
              <c:f>'23_24'!$E$7:$E$9</c:f>
              <c:numCache>
                <c:formatCode>0.00%</c:formatCode>
                <c:ptCount val="2"/>
                <c:pt idx="0">
                  <c:v>1.0106800424787252</c:v>
                </c:pt>
                <c:pt idx="1">
                  <c:v>-1.068004247872183E-2</c:v>
                </c:pt>
              </c:numCache>
            </c:numRef>
          </c:val>
        </c:ser>
        <c:ser>
          <c:idx val="3"/>
          <c:order val="3"/>
          <c:tx>
            <c:strRef>
              <c:f>'23_24'!$F$4:$F$6</c:f>
              <c:strCache>
                <c:ptCount val="1"/>
                <c:pt idx="0">
                  <c:v>%  SALDO_BAL - 2014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'23_24'!$B$7:$B$9</c:f>
              <c:strCache>
                <c:ptCount val="2"/>
                <c:pt idx="0">
                  <c:v>ACTIVO CORRIENTE</c:v>
                </c:pt>
                <c:pt idx="1">
                  <c:v>ACTIVO NO CORRIENTE</c:v>
                </c:pt>
              </c:strCache>
            </c:strRef>
          </c:cat>
          <c:val>
            <c:numRef>
              <c:f>'23_24'!$F$7:$F$9</c:f>
              <c:numCache>
                <c:formatCode>0.00%</c:formatCode>
                <c:ptCount val="2"/>
                <c:pt idx="0">
                  <c:v>0.99139101028165133</c:v>
                </c:pt>
                <c:pt idx="1">
                  <c:v>8.6089897183673249E-3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224832"/>
        <c:axId val="308354880"/>
      </c:barChart>
      <c:catAx>
        <c:axId val="30822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8354880"/>
        <c:crosses val="autoZero"/>
        <c:auto val="1"/>
        <c:lblAlgn val="ctr"/>
        <c:lblOffset val="100"/>
        <c:noMultiLvlLbl val="0"/>
      </c:catAx>
      <c:valAx>
        <c:axId val="30835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8224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[Cap_4_3_td_balances y cuentas_explo.xlsx]25_26!Tabla dinámica8</c:name>
    <c:fmtId val="6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'25_26'!$D$30</c:f>
              <c:strCache>
                <c:ptCount val="1"/>
                <c:pt idx="0">
                  <c:v> SALDO_BAL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'25_26'!$B$31:$C$39</c:f>
              <c:multiLvlStrCache>
                <c:ptCount val="6"/>
                <c:lvl>
                  <c:pt idx="0">
                    <c:v>Acreedores comerciales y otras cuentas a pagar</c:v>
                  </c:pt>
                  <c:pt idx="1">
                    <c:v>Deudas a corto plazo</c:v>
                  </c:pt>
                  <c:pt idx="2">
                    <c:v>Fondos Propios</c:v>
                  </c:pt>
                  <c:pt idx="3">
                    <c:v>RESULTADO DE EXPLOTACIÓN</c:v>
                  </c:pt>
                  <c:pt idx="4">
                    <c:v>RESULTADO FINANCIERO</c:v>
                  </c:pt>
                  <c:pt idx="5">
                    <c:v>RESULTADO IMPUESTOS</c:v>
                  </c:pt>
                </c:lvl>
                <c:lvl>
                  <c:pt idx="0">
                    <c:v>PASIVO CORRIENTE</c:v>
                  </c:pt>
                  <c:pt idx="2">
                    <c:v>PATRIMONIO NETO</c:v>
                  </c:pt>
                </c:lvl>
              </c:multiLvlStrCache>
            </c:multiLvlStrRef>
          </c:cat>
          <c:val>
            <c:numRef>
              <c:f>'25_26'!$D$31:$D$39</c:f>
              <c:numCache>
                <c:formatCode>#,##0_ ;[Red]\-#,##0\ </c:formatCode>
                <c:ptCount val="6"/>
                <c:pt idx="0">
                  <c:v>-692112.68999999948</c:v>
                </c:pt>
                <c:pt idx="1">
                  <c:v>1190452.9724998791</c:v>
                </c:pt>
                <c:pt idx="2">
                  <c:v>0</c:v>
                </c:pt>
                <c:pt idx="3">
                  <c:v>792198.84749980178</c:v>
                </c:pt>
                <c:pt idx="4">
                  <c:v>102867.76500000017</c:v>
                </c:pt>
                <c:pt idx="5">
                  <c:v>36847.949999999997</c:v>
                </c:pt>
              </c:numCache>
            </c:numRef>
          </c:val>
        </c:ser>
        <c:ser>
          <c:idx val="1"/>
          <c:order val="1"/>
          <c:tx>
            <c:strRef>
              <c:f>'25_26'!$E$30</c:f>
              <c:strCache>
                <c:ptCount val="1"/>
                <c:pt idx="0">
                  <c:v>%  SALDO_BAL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'25_26'!$B$31:$C$39</c:f>
              <c:multiLvlStrCache>
                <c:ptCount val="6"/>
                <c:lvl>
                  <c:pt idx="0">
                    <c:v>Acreedores comerciales y otras cuentas a pagar</c:v>
                  </c:pt>
                  <c:pt idx="1">
                    <c:v>Deudas a corto plazo</c:v>
                  </c:pt>
                  <c:pt idx="2">
                    <c:v>Fondos Propios</c:v>
                  </c:pt>
                  <c:pt idx="3">
                    <c:v>RESULTADO DE EXPLOTACIÓN</c:v>
                  </c:pt>
                  <c:pt idx="4">
                    <c:v>RESULTADO FINANCIERO</c:v>
                  </c:pt>
                  <c:pt idx="5">
                    <c:v>RESULTADO IMPUESTOS</c:v>
                  </c:pt>
                </c:lvl>
                <c:lvl>
                  <c:pt idx="0">
                    <c:v>PASIVO CORRIENTE</c:v>
                  </c:pt>
                  <c:pt idx="2">
                    <c:v>PATRIMONIO NETO</c:v>
                  </c:pt>
                </c:lvl>
              </c:multiLvlStrCache>
            </c:multiLvlStrRef>
          </c:cat>
          <c:val>
            <c:numRef>
              <c:f>'25_26'!$E$31:$E$39</c:f>
              <c:numCache>
                <c:formatCode>0.00%</c:formatCode>
                <c:ptCount val="6"/>
                <c:pt idx="0">
                  <c:v>-0.48390864916065013</c:v>
                </c:pt>
                <c:pt idx="1">
                  <c:v>0.83233626277203132</c:v>
                </c:pt>
                <c:pt idx="2">
                  <c:v>0</c:v>
                </c:pt>
                <c:pt idx="3">
                  <c:v>0.55388649810806567</c:v>
                </c:pt>
                <c:pt idx="4">
                  <c:v>7.1922682422316697E-2</c:v>
                </c:pt>
                <c:pt idx="5">
                  <c:v>2.5763205857183731E-2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357680"/>
        <c:axId val="308358240"/>
      </c:barChart>
      <c:catAx>
        <c:axId val="30835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8358240"/>
        <c:crosses val="autoZero"/>
        <c:auto val="1"/>
        <c:lblAlgn val="ctr"/>
        <c:lblOffset val="100"/>
        <c:noMultiLvlLbl val="0"/>
      </c:catAx>
      <c:valAx>
        <c:axId val="30835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835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40821</xdr:colOff>
      <xdr:row>3</xdr:row>
      <xdr:rowOff>68036</xdr:rowOff>
    </xdr:from>
    <xdr:to>
      <xdr:col>14</xdr:col>
      <xdr:colOff>754821</xdr:colOff>
      <xdr:row>26</xdr:row>
      <xdr:rowOff>822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9500" y="639536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633845</xdr:colOff>
      <xdr:row>4</xdr:row>
      <xdr:rowOff>166255</xdr:rowOff>
    </xdr:from>
    <xdr:to>
      <xdr:col>15</xdr:col>
      <xdr:colOff>585845</xdr:colOff>
      <xdr:row>27</xdr:row>
      <xdr:rowOff>99041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04027" y="92825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3</xdr:row>
      <xdr:rowOff>0</xdr:rowOff>
    </xdr:from>
    <xdr:to>
      <xdr:col>11</xdr:col>
      <xdr:colOff>47250</xdr:colOff>
      <xdr:row>25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05938" y="57150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173182</xdr:colOff>
      <xdr:row>2</xdr:row>
      <xdr:rowOff>178130</xdr:rowOff>
    </xdr:from>
    <xdr:to>
      <xdr:col>13</xdr:col>
      <xdr:colOff>112812</xdr:colOff>
      <xdr:row>25</xdr:row>
      <xdr:rowOff>110916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80718" y="559130"/>
          <a:ext cx="298763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80961</xdr:colOff>
      <xdr:row>9</xdr:row>
      <xdr:rowOff>119062</xdr:rowOff>
    </xdr:from>
    <xdr:to>
      <xdr:col>5</xdr:col>
      <xdr:colOff>733424</xdr:colOff>
      <xdr:row>24</xdr:row>
      <xdr:rowOff>95250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157161</xdr:colOff>
      <xdr:row>24</xdr:row>
      <xdr:rowOff>185736</xdr:rowOff>
    </xdr:from>
    <xdr:to>
      <xdr:col>10</xdr:col>
      <xdr:colOff>457199</xdr:colOff>
      <xdr:row>42</xdr:row>
      <xdr:rowOff>57149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509587</xdr:colOff>
      <xdr:row>0</xdr:row>
      <xdr:rowOff>0</xdr:rowOff>
    </xdr:from>
    <xdr:to>
      <xdr:col>10</xdr:col>
      <xdr:colOff>461587</xdr:colOff>
      <xdr:row>22</xdr:row>
      <xdr:rowOff>123286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62712" y="0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80961</xdr:colOff>
      <xdr:row>9</xdr:row>
      <xdr:rowOff>119062</xdr:rowOff>
    </xdr:from>
    <xdr:to>
      <xdr:col>5</xdr:col>
      <xdr:colOff>733424</xdr:colOff>
      <xdr:row>24</xdr:row>
      <xdr:rowOff>95250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33798</xdr:colOff>
      <xdr:row>40</xdr:row>
      <xdr:rowOff>118601</xdr:rowOff>
    </xdr:from>
    <xdr:to>
      <xdr:col>4</xdr:col>
      <xdr:colOff>645242</xdr:colOff>
      <xdr:row>57</xdr:row>
      <xdr:rowOff>184355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547687</xdr:colOff>
      <xdr:row>1</xdr:row>
      <xdr:rowOff>23812</xdr:rowOff>
    </xdr:from>
    <xdr:to>
      <xdr:col>10</xdr:col>
      <xdr:colOff>499687</xdr:colOff>
      <xdr:row>23</xdr:row>
      <xdr:rowOff>147098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39125" y="214312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4.442159837963" createdVersion="5" refreshedVersion="5" minRefreshableVersion="3" recordCount="396322">
  <cacheSource type="external" connectionId="1"/>
  <cacheFields count="17">
    <cacheField name="Fecha" numFmtId="0">
      <sharedItems/>
    </cacheField>
    <cacheField name="D" numFmtId="0">
      <sharedItems containsString="0" containsBlank="1" containsNumber="1" minValue="-36.119999999999997" maxValue="2816552.0324999997"/>
    </cacheField>
    <cacheField name="H" numFmtId="0">
      <sharedItems containsSemiMixedTypes="0" containsString="0" containsNumber="1" minValue="-2.4074999999999998" maxValue="3167747.13"/>
    </cacheField>
    <cacheField name="Mes" numFmtId="0">
      <sharedItems containsSemiMixedTypes="0" containsString="0" containsNumber="1" containsInteger="1" minValue="1" maxValue="12" count="12">
        <n v="9"/>
        <n v="7"/>
        <n v="6"/>
        <n v="8"/>
        <n v="2"/>
        <n v="4"/>
        <n v="12"/>
        <n v="10"/>
        <n v="11"/>
        <n v="5"/>
        <n v="3"/>
        <n v="1"/>
      </sharedItems>
    </cacheField>
    <cacheField name="Año" numFmtId="0">
      <sharedItems containsSemiMixedTypes="0" containsString="0" containsNumber="1" containsInteger="1" minValue="2012" maxValue="2014" count="3">
        <n v="2013"/>
        <n v="2014"/>
        <n v="2012"/>
      </sharedItems>
    </cacheField>
    <cacheField name="Cod_dosdig" numFmtId="0">
      <sharedItems count="47">
        <s v="70"/>
        <s v="41"/>
        <s v="47"/>
        <s v="48"/>
        <s v="28"/>
        <s v="68"/>
        <s v="40"/>
        <s v="46"/>
        <s v="20"/>
        <s v="62"/>
        <s v="57"/>
        <s v="76"/>
        <s v="10"/>
        <s v="43"/>
        <s v="60"/>
        <s v="21"/>
        <s v="54"/>
        <s v="53"/>
        <s v="24"/>
        <s v="55"/>
        <s v="26"/>
        <s v="49"/>
        <s v="39"/>
        <s v="52"/>
        <s v="17"/>
        <s v="44"/>
        <s v="66"/>
        <s v="11"/>
        <s v="18"/>
        <s v="67"/>
        <s v="63"/>
        <s v="64"/>
        <s v="77"/>
        <s v="75"/>
        <s v="51"/>
        <s v="56"/>
        <s v="22"/>
        <s v="25"/>
        <s v="31"/>
        <s v="30"/>
        <s v="65"/>
        <s v="69"/>
        <s v="12"/>
        <s v="79"/>
        <s v="13"/>
        <s v="74"/>
        <s v="61"/>
      </sharedItems>
    </cacheField>
    <cacheField name="Dosdig_nom" numFmtId="0">
      <sharedItems count="47">
        <s v="Ventas de mercaderías, de producción propia, de servicios, etc."/>
        <s v="Acreedores varios"/>
        <s v="Administraciones públicas"/>
        <s v="Ajustes por periodificación"/>
        <s v="Amortización acumulada del inmovilizado"/>
        <s v="Dotaciones para amortizaciones"/>
        <s v="Proveedores"/>
        <s v="Personal"/>
        <s v="Inmovilizaciones intangibles"/>
        <s v="Servicios Exteriores"/>
        <s v="Tesorería"/>
        <s v="Ingresos financieros"/>
        <s v="Capital"/>
        <s v="Clientes"/>
        <s v="Compras"/>
        <s v="Inmovilizaciones materiales"/>
        <s v="Otras inversiones financieras temporales"/>
        <s v="Inversiones financieras a corto plazo en partes vinculadas"/>
        <s v="Inversiones financieras en partes vinculadas"/>
        <s v="Otras cuentas no bancarias"/>
        <s v="Fianzas y depósitos constituidos a largo plazo"/>
        <s v="Deterioro de valor de créditos comerciales y provisiones a corto plazo"/>
        <s v="Deterioro de valor de las existencias"/>
        <s v="Deudas a corto plazo por préstamos recibidos y otros conceptos"/>
        <s v="Deudas a largo plazo por préstamos recibidos y otros conceptos"/>
        <s v="Deudores varios"/>
        <s v="Gastos financieros"/>
        <s v="Reservas"/>
        <s v="Pasivos por fianzas y garantías a largo plazo"/>
        <s v="Pérdidas procedentes de activos no corrientes y gastos excepcionales"/>
        <s v="Tributos"/>
        <s v="Gastos de personal"/>
        <s v="Beneficios procedentes de activos no corrientes e ingresos excepcionales"/>
        <s v="Otros ingresos de gestión"/>
        <s v="Deudas a corto plazo con partes vinculadas"/>
        <s v="Fianzas y depósitos recibidos y constituidos a corto plazo, y ajustes por periodificación"/>
        <s v="Inversiones inmobiliarias"/>
        <s v="Otras inversiones financieras a largo plazo"/>
        <s v="Materias Primas"/>
        <s v="Comerciales"/>
        <s v="Otros gastos de gestión"/>
        <s v="Pérdidas por deterioro y otras dotaciones"/>
        <s v="Resultados pendientes de aplicación"/>
        <s v="Excesos y aplicaciones de provisiones y de pérdidas por deterioro"/>
        <s v="Subvenciones, donaciones y ajustes por cambios de valor"/>
        <s v="Subvenciones, donaciones y legados"/>
        <s v="Variación de existencias"/>
      </sharedItems>
    </cacheField>
    <cacheField name="Cod_undig" numFmtId="0">
      <sharedItems count="7">
        <s v="7"/>
        <s v="4"/>
        <s v="2"/>
        <s v="6"/>
        <s v="5"/>
        <s v="1"/>
        <s v="3"/>
      </sharedItems>
    </cacheField>
    <cacheField name="Undig_nom" numFmtId="0">
      <sharedItems count="7">
        <s v="Ventas e ingresos"/>
        <s v="Acreedores y deudores oper.comerciales"/>
        <s v="Inmovilizado"/>
        <s v="Compras y Gastos"/>
        <s v="Cuentas financieras"/>
        <s v="Financiación Básica"/>
        <s v="Existencias"/>
      </sharedItems>
    </cacheField>
    <cacheField name="Cod_tresdig" numFmtId="0">
      <sharedItems/>
    </cacheField>
    <cacheField name="Tresdig_nom" numFmtId="0">
      <sharedItems/>
    </cacheField>
    <cacheField name="Agrupa_0" numFmtId="0">
      <sharedItems count="5">
        <s v="PATRIMONIO NETO"/>
        <s v="PASIVO CORRIENTE"/>
        <s v="ACTIVO NO CORRIENTE"/>
        <s v="ACTIVO CORRIENTE"/>
        <s v="PASIVO NO CORRIENTE"/>
      </sharedItems>
    </cacheField>
    <cacheField name="Agrupa_1" numFmtId="0">
      <sharedItems count="6">
        <s v="RESULTADO"/>
        <s v="PASIVO CORRIENTE"/>
        <s v="ACTIVO NO CORRIENTE"/>
        <s v="ACTIVO CORRIENTE"/>
        <s v="PATRIMONIO NETO"/>
        <s v="PASIVO NO CORRIENTE"/>
      </sharedItems>
    </cacheField>
    <cacheField name="Agrupa_2" numFmtId="0">
      <sharedItems count="14">
        <s v="RESULTADO DE EXPLOTACIÓN"/>
        <s v="Deudas a corto plazo"/>
        <s v="Activos por impuesto diferido"/>
        <s v="Inmovilizado financiero"/>
        <s v="Inmovilizado"/>
        <s v="Existencias"/>
        <s v="Deudores"/>
        <s v="Tesorería"/>
        <s v="RESULTADO FINANCIERO"/>
        <s v="Fondos Propios"/>
        <s v="Deudas a l/p"/>
        <s v="RESULTADO IMPUESTOS"/>
        <s v="Acreedores comerciales y otras cuentas a pagar"/>
        <s v="Provisiones a corto plazo"/>
      </sharedItems>
    </cacheField>
    <cacheField name="Agrupa_3" numFmtId="0">
      <sharedItems count="45">
        <s v="Importe neto de la cifra de negocios-"/>
        <s v="Acreedores Varios"/>
        <s v="Activos por impuesto diferido"/>
        <s v="Ajustes por periodificación"/>
        <s v="Inversiones inmobiliarias"/>
        <s v="Inmovilizado intangible"/>
        <s v="Inmovilizado material"/>
        <s v="Amortización del inmovilizado"/>
        <s v="Existencias"/>
        <s v="Personal"/>
        <s v="Otros gastos de explotación-"/>
        <s v="Tesorería"/>
        <s v="Variación de valor razonable en instrumentos financieros"/>
        <s v="Capital"/>
        <s v="Clientes por ventas y prestaciones de servicios a c/p"/>
        <s v="Clientes empresas del grupo"/>
        <s v="Aprovisionamientos-"/>
        <s v="Inversiones en empresas del grupo y asociadas a c/p"/>
        <s v="Inversiones en empresas del grupo y asoc. a L/p"/>
        <s v="Otras deudas contra las Administraciones Públicas"/>
        <s v="Inversiones financieras a largo plazo"/>
        <s v="Deudas a corto plazo"/>
        <s v="Deudas a largo plazo"/>
        <s v="Deudores varios"/>
        <s v="Diferencias de cambio"/>
        <s v="Reservas"/>
        <s v="Periodificaciones a corto plazo"/>
        <s v="Otros resultados"/>
        <s v="Otros créditos con las Administraciones Públicas"/>
        <s v="Impuestos sobre beneficios"/>
        <s v="Gastos de personal-"/>
        <s v="Ingresos financieros-"/>
        <s v="Deudas con empresas del grupo y asociadas a c/p"/>
        <s v="Gastos financieros-"/>
        <s v="Otros activos líquidos equivalentes"/>
        <s v="Pasivos por impuesto diferido"/>
        <s v="Pérdidas, deterioro y variación de provisiones por operaciones comerciales"/>
        <s v="Deterioro de mercaderías"/>
        <s v="Prima de emisión"/>
        <s v="Proveedores"/>
        <s v="Proveedores, empresas del grupo y asociadas"/>
        <s v="Provisiones a corto plazo"/>
        <s v="Resultados Ejercicios Anteriores"/>
        <s v="Subvenciones, donaciones y legados recibidos"/>
        <s v="Otros ingresos de explotación-"/>
      </sharedItems>
    </cacheField>
    <cacheField name="SALDO_BAL" numFmtId="0" formula="D-H" databaseField="0"/>
    <cacheField name="SALDO_PYG" numFmtId="0" formula="H-D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4:J26" firstHeaderRow="1" firstDataRow="3" firstDataCol="3" rowPageCount="1" colPageCount="1"/>
  <pivotFields count="17">
    <pivotField compact="0" outline="0" showAll="0"/>
    <pivotField compact="0" outline="0" showAll="0" defaultSubtotal="0"/>
    <pivotField compact="0" outline="0" showAll="0" defaultSubtotal="0"/>
    <pivotField axis="axisPage" compact="0" outline="0" multipleItemSelectionAllowed="1" showAll="0">
      <items count="13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axis="axisRow"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/>
    <pivotField compact="0" outline="0" showAll="0"/>
    <pivotField compact="0" outline="0" showAll="0"/>
    <pivotField compact="0" outline="0" showAll="0">
      <items count="6">
        <item x="3"/>
        <item x="2"/>
        <item x="1"/>
        <item x="4"/>
        <item x="0"/>
        <item t="default"/>
      </items>
    </pivotField>
    <pivotField compact="0" outline="0" showAll="0"/>
    <pivotField axis="axisRow"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axis="axisRow" compact="0" outline="0" showAll="0">
      <items count="46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  <item t="default"/>
      </items>
    </pivotField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3">
    <field x="13"/>
    <field x="7"/>
    <field x="14"/>
  </rowFields>
  <rowItems count="20">
    <i>
      <x v="10"/>
      <x v="5"/>
      <x v="8"/>
    </i>
    <i r="2">
      <x v="9"/>
    </i>
    <i r="2">
      <x v="10"/>
    </i>
    <i r="2">
      <x v="31"/>
    </i>
    <i r="1">
      <x v="6"/>
      <x v="3"/>
    </i>
    <i r="2">
      <x v="4"/>
    </i>
    <i r="2">
      <x v="10"/>
    </i>
    <i r="2">
      <x v="17"/>
    </i>
    <i r="2">
      <x v="30"/>
    </i>
    <i r="2">
      <x v="31"/>
    </i>
    <i r="2">
      <x v="33"/>
    </i>
    <i t="default">
      <x v="10"/>
    </i>
    <i>
      <x v="11"/>
      <x v="5"/>
      <x v="15"/>
    </i>
    <i r="2">
      <x v="20"/>
    </i>
    <i r="1">
      <x v="6"/>
      <x v="15"/>
    </i>
    <i r="2">
      <x v="18"/>
    </i>
    <i t="default">
      <x v="11"/>
    </i>
    <i>
      <x v="12"/>
      <x v="6"/>
      <x v="19"/>
    </i>
    <i t="default">
      <x v="12"/>
    </i>
    <i t="grand">
      <x/>
    </i>
  </rowItems>
  <colFields count="2">
    <field x="-2"/>
    <field x="4"/>
  </colFields>
  <colItems count="6">
    <i>
      <x/>
      <x v="1"/>
    </i>
    <i r="1">
      <x v="2"/>
    </i>
    <i i="1">
      <x v="1"/>
      <x v="1"/>
    </i>
    <i r="1" i="1">
      <x v="2"/>
    </i>
    <i i="2">
      <x v="2"/>
      <x v="1"/>
    </i>
    <i r="1" i="2">
      <x v="2"/>
    </i>
  </colItems>
  <pageFields count="1">
    <pageField fld="3" hier="-1"/>
  </pageFields>
  <dataFields count="3">
    <dataField name="  SALDO_PYG" fld="16" baseField="14" baseItem="31" numFmtId="164"/>
    <dataField name="DIF_SALDO_PYG" fld="16" showDataAs="difference" baseField="4" baseItem="1048828" numFmtId="164"/>
    <dataField name="DIF_%_SALDO_PYG" fld="16" showDataAs="percentDiff" baseField="4" baseItem="1048828" numFmtId="10"/>
  </dataFields>
  <formats count="3">
    <format dxfId="47">
      <pivotArea dataOnly="0" outline="0" fieldPosition="0">
        <references count="1">
          <reference field="13" count="0" defaultSubtotal="1"/>
        </references>
      </pivotArea>
    </format>
    <format dxfId="46">
      <pivotArea outline="0" fieldPosition="0">
        <references count="1">
          <reference field="4294967294" count="1">
            <x v="1"/>
          </reference>
        </references>
      </pivotArea>
    </format>
    <format dxfId="45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5:K30" firstHeaderRow="1" firstDataRow="3" firstDataCol="4" rowPageCount="2" colPageCount="1"/>
  <pivotFields count="17"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12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</items>
    </pivotField>
    <pivotField axis="axisCol" compact="0" outline="0" showAll="0" defaultSubtotal="0">
      <items count="3">
        <item x="2"/>
        <item x="0"/>
        <item x="1"/>
      </items>
    </pivotField>
    <pivotField axis="axisRow" compact="0" outline="0" showAll="0" defaultSubtotal="0">
      <items count="47">
        <item x="12"/>
        <item x="27"/>
        <item x="42"/>
        <item x="44"/>
        <item x="24"/>
        <item x="28"/>
        <item x="8"/>
        <item x="15"/>
        <item x="36"/>
        <item x="18"/>
        <item x="37"/>
        <item x="20"/>
        <item x="4"/>
        <item x="39"/>
        <item x="38"/>
        <item x="22"/>
        <item x="6"/>
        <item x="1"/>
        <item x="13"/>
        <item x="25"/>
        <item x="7"/>
        <item x="2"/>
        <item x="3"/>
        <item x="21"/>
        <item x="34"/>
        <item x="23"/>
        <item x="17"/>
        <item x="16"/>
        <item x="19"/>
        <item x="35"/>
        <item x="10"/>
        <item x="14"/>
        <item x="46"/>
        <item x="9"/>
        <item x="30"/>
        <item x="31"/>
        <item x="40"/>
        <item x="26"/>
        <item x="29"/>
        <item x="5"/>
        <item x="41"/>
        <item x="0"/>
        <item x="45"/>
        <item x="33"/>
        <item x="11"/>
        <item x="32"/>
        <item x="43"/>
      </items>
    </pivotField>
    <pivotField axis="axisRow" compact="0" outline="0" showAll="0" defaultSubtotal="0">
      <items count="47">
        <item x="1"/>
        <item x="2"/>
        <item x="3"/>
        <item x="4"/>
        <item x="32"/>
        <item x="12"/>
        <item x="13"/>
        <item x="39"/>
        <item x="14"/>
        <item x="21"/>
        <item x="22"/>
        <item x="34"/>
        <item x="23"/>
        <item x="24"/>
        <item x="25"/>
        <item x="5"/>
        <item x="43"/>
        <item x="20"/>
        <item x="35"/>
        <item x="31"/>
        <item x="26"/>
        <item x="11"/>
        <item x="8"/>
        <item x="15"/>
        <item x="17"/>
        <item x="18"/>
        <item x="36"/>
        <item x="38"/>
        <item x="19"/>
        <item x="37"/>
        <item x="16"/>
        <item x="40"/>
        <item x="33"/>
        <item x="28"/>
        <item x="41"/>
        <item x="29"/>
        <item x="7"/>
        <item x="6"/>
        <item x="27"/>
        <item x="42"/>
        <item x="9"/>
        <item x="44"/>
        <item x="45"/>
        <item x="10"/>
        <item x="30"/>
        <item x="46"/>
        <item x="0"/>
      </items>
    </pivotField>
    <pivotField axis="axisPage"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5">
        <item x="3"/>
        <item x="2"/>
        <item x="1"/>
        <item x="4"/>
        <item x="0"/>
      </items>
    </pivotField>
    <pivotField compact="0" outline="0" showAll="0" defaultSubtotal="0"/>
    <pivotField axis="axisRow"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axis="axisRow" compact="0" outline="0" showAll="0" defaultSubtotal="0">
      <items count="45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</items>
    </pivotField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4">
    <field x="13"/>
    <field x="14"/>
    <field x="5"/>
    <field x="6"/>
  </rowFields>
  <rowItems count="23">
    <i>
      <x v="10"/>
      <x v="3"/>
      <x v="39"/>
      <x v="15"/>
    </i>
    <i r="1">
      <x v="4"/>
      <x v="31"/>
      <x v="8"/>
    </i>
    <i r="2">
      <x v="32"/>
      <x v="45"/>
    </i>
    <i r="1">
      <x v="8"/>
      <x v="41"/>
      <x v="46"/>
    </i>
    <i r="1">
      <x v="9"/>
      <x v="42"/>
      <x v="42"/>
    </i>
    <i r="1">
      <x v="10"/>
      <x v="40"/>
      <x v="34"/>
    </i>
    <i r="2">
      <x v="46"/>
      <x v="16"/>
    </i>
    <i r="1">
      <x v="17"/>
      <x v="35"/>
      <x v="19"/>
    </i>
    <i r="1">
      <x v="30"/>
      <x v="33"/>
      <x v="40"/>
    </i>
    <i r="2">
      <x v="34"/>
      <x v="44"/>
    </i>
    <i r="1">
      <x v="31"/>
      <x v="38"/>
      <x v="35"/>
    </i>
    <i r="2">
      <x v="43"/>
      <x v="32"/>
    </i>
    <i r="2">
      <x v="45"/>
      <x v="4"/>
    </i>
    <i r="1">
      <x v="33"/>
      <x v="40"/>
      <x v="34"/>
    </i>
    <i t="default">
      <x v="10"/>
    </i>
    <i>
      <x v="11"/>
      <x v="15"/>
      <x v="37"/>
      <x v="20"/>
    </i>
    <i r="2">
      <x v="44"/>
      <x v="21"/>
    </i>
    <i r="1">
      <x v="18"/>
      <x v="37"/>
      <x v="20"/>
    </i>
    <i r="1">
      <x v="20"/>
      <x v="44"/>
      <x v="21"/>
    </i>
    <i t="default">
      <x v="11"/>
    </i>
    <i>
      <x v="12"/>
      <x v="19"/>
      <x v="34"/>
      <x v="44"/>
    </i>
    <i t="default">
      <x v="12"/>
    </i>
    <i t="grand">
      <x/>
    </i>
  </rowItems>
  <colFields count="2">
    <field x="-2"/>
    <field x="4"/>
  </colFields>
  <colItems count="6">
    <i>
      <x/>
      <x v="1"/>
    </i>
    <i r="1">
      <x v="2"/>
    </i>
    <i i="1">
      <x v="1"/>
      <x v="1"/>
    </i>
    <i r="1" i="1">
      <x v="2"/>
    </i>
    <i i="2">
      <x v="2"/>
      <x v="1"/>
    </i>
    <i r="1" i="2">
      <x v="2"/>
    </i>
  </colItems>
  <pageFields count="2">
    <pageField fld="3" hier="-1"/>
    <pageField fld="7" hier="-1"/>
  </pageFields>
  <dataFields count="3">
    <dataField name="  SALDO_PYG" fld="16" baseField="14" baseItem="31" numFmtId="164"/>
    <dataField name="DIF_SALDO_PYG" fld="16" showDataAs="difference" baseField="4" baseItem="1048828" numFmtId="164"/>
    <dataField name="DIF_%_SALDO_PYG" fld="16" showDataAs="percentDiff" baseField="4" baseItem="1048828" numFmtId="10"/>
  </dataFields>
  <formats count="3">
    <format dxfId="44">
      <pivotArea dataOnly="0" outline="0" fieldPosition="0">
        <references count="1">
          <reference field="13" count="0" defaultSubtotal="1"/>
        </references>
      </pivotArea>
    </format>
    <format dxfId="43">
      <pivotArea outline="0" fieldPosition="0">
        <references count="1">
          <reference field="4294967294" count="1">
            <x v="1"/>
          </reference>
        </references>
      </pivotArea>
    </format>
    <format dxfId="42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4:F25" firstHeaderRow="1" firstDataRow="2" firstDataCol="3" rowPageCount="1" colPageCount="1"/>
  <pivotFields count="17">
    <pivotField compact="0" outline="0" showAll="0"/>
    <pivotField compact="0" outline="0" showAll="0" defaultSubtotal="0"/>
    <pivotField compact="0" outline="0" showAll="0" defaultSubtotal="0"/>
    <pivotField axis="axisPage" compact="0" outline="0" multipleItemSelectionAllowed="1" showAll="0">
      <items count="13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axis="axisRow"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/>
    <pivotField compact="0" outline="0" showAll="0"/>
    <pivotField compact="0" outline="0" showAll="0"/>
    <pivotField compact="0" outline="0" showAll="0">
      <items count="6">
        <item x="3"/>
        <item x="2"/>
        <item x="1"/>
        <item x="4"/>
        <item x="0"/>
        <item t="default"/>
      </items>
    </pivotField>
    <pivotField compact="0" outline="0" showAll="0"/>
    <pivotField axis="axisRow"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axis="axisRow" compact="0" outline="0" showAll="0">
      <items count="46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  <item t="default"/>
      </items>
    </pivotField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3">
    <field x="13"/>
    <field x="7"/>
    <field x="14"/>
  </rowFields>
  <rowItems count="20">
    <i>
      <x v="10"/>
      <x v="5"/>
      <x v="8"/>
    </i>
    <i r="2">
      <x v="9"/>
    </i>
    <i r="2">
      <x v="10"/>
    </i>
    <i r="2">
      <x v="31"/>
    </i>
    <i r="1">
      <x v="6"/>
      <x v="3"/>
    </i>
    <i r="2">
      <x v="4"/>
    </i>
    <i r="2">
      <x v="10"/>
    </i>
    <i r="2">
      <x v="17"/>
    </i>
    <i r="2">
      <x v="30"/>
    </i>
    <i r="2">
      <x v="31"/>
    </i>
    <i r="2">
      <x v="33"/>
    </i>
    <i t="default">
      <x v="10"/>
    </i>
    <i>
      <x v="11"/>
      <x v="5"/>
      <x v="15"/>
    </i>
    <i r="2">
      <x v="20"/>
    </i>
    <i r="1">
      <x v="6"/>
      <x v="15"/>
    </i>
    <i r="2">
      <x v="18"/>
    </i>
    <i t="default">
      <x v="11"/>
    </i>
    <i>
      <x v="12"/>
      <x v="6"/>
      <x v="19"/>
    </i>
    <i t="default">
      <x v="12"/>
    </i>
    <i t="grand">
      <x/>
    </i>
  </rowItems>
  <colFields count="1">
    <field x="4"/>
  </colFields>
  <colItems count="2">
    <i>
      <x v="1"/>
    </i>
    <i>
      <x v="2"/>
    </i>
  </colItems>
  <pageFields count="1">
    <pageField fld="3" hier="-1"/>
  </pageFields>
  <dataFields count="1">
    <dataField name="  SALDO_PYG" fld="16" baseField="14" baseItem="31" numFmtId="164"/>
  </dataFields>
  <formats count="1">
    <format dxfId="41">
      <pivotArea dataOnly="0" outline="0" fieldPosition="0">
        <references count="1">
          <reference field="13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5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33:H47" firstHeaderRow="1" firstDataRow="3" firstDataCol="3" rowPageCount="1" colPageCount="1"/>
  <pivotFields count="17">
    <pivotField compact="0" outline="0" showAll="0"/>
    <pivotField compact="0" outline="0" showAll="0" defaultSubtotal="0"/>
    <pivotField compact="0" outline="0" showAll="0" defaultSubtotal="0"/>
    <pivotField axis="axisPage" compact="0" outline="0" multipleItemSelectionAllowed="1" showAll="0">
      <items count="13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6">
        <item h="1" x="3"/>
        <item h="1" x="2"/>
        <item x="1"/>
        <item x="4"/>
        <item x="0"/>
        <item t="default"/>
      </items>
    </pivotField>
    <pivotField axis="axisRow" compact="0" outline="0" showAll="0" defaultSubtotal="0">
      <items count="6">
        <item x="3"/>
        <item x="2"/>
        <item x="1"/>
        <item x="5"/>
        <item x="4"/>
        <item sd="0" x="0"/>
      </items>
    </pivotField>
    <pivotField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axis="axisRow" compact="0" outline="0" showAll="0">
      <items count="46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  <item t="default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3">
    <field x="11"/>
    <field x="12"/>
    <field x="14"/>
  </rowFields>
  <rowItems count="12">
    <i>
      <x v="2"/>
      <x v="2"/>
      <x/>
    </i>
    <i r="2">
      <x v="11"/>
    </i>
    <i r="2">
      <x v="13"/>
    </i>
    <i r="2">
      <x v="27"/>
    </i>
    <i r="2">
      <x v="37"/>
    </i>
    <i r="2">
      <x v="38"/>
    </i>
    <i t="default">
      <x v="2"/>
    </i>
    <i>
      <x v="4"/>
      <x v="4"/>
      <x v="40"/>
    </i>
    <i r="2">
      <x v="41"/>
    </i>
    <i r="1">
      <x v="5"/>
    </i>
    <i t="default">
      <x v="4"/>
    </i>
    <i t="grand">
      <x/>
    </i>
  </rowItems>
  <colFields count="2">
    <field x="-2"/>
    <field x="4"/>
  </colFields>
  <colItems count="4">
    <i>
      <x/>
      <x v="1"/>
    </i>
    <i r="1">
      <x v="2"/>
    </i>
    <i i="1">
      <x v="1"/>
      <x v="1"/>
    </i>
    <i r="1" i="1">
      <x v="2"/>
    </i>
  </colItems>
  <pageFields count="1">
    <pageField fld="3" hier="-1"/>
  </pageFields>
  <dataFields count="2">
    <dataField name=" SALDO_BAL" fld="15" baseField="14" baseItem="6" numFmtId="164"/>
    <dataField name="%  SALDO_BAL" fld="15" showDataAs="percentOfCol" baseField="14" baseItem="6" numFmtId="10"/>
  </dataFields>
  <formats count="3">
    <format dxfId="37">
      <pivotArea outline="0" fieldPosition="0">
        <references count="1">
          <reference field="4294967294" count="1">
            <x v="0"/>
          </reference>
        </references>
      </pivotArea>
    </format>
    <format dxfId="36">
      <pivotArea dataOnly="0" outline="0" fieldPosition="0">
        <references count="1">
          <reference field="11" count="0" defaultSubtotal="1"/>
        </references>
      </pivotArea>
    </format>
    <format dxfId="35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3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4:H22" firstHeaderRow="1" firstDataRow="3" firstDataCol="3" rowPageCount="1" colPageCount="1"/>
  <pivotFields count="17">
    <pivotField compact="0" outline="0" showAll="0"/>
    <pivotField compact="0" outline="0" showAll="0" defaultSubtotal="0"/>
    <pivotField compact="0" outline="0" showAll="0" defaultSubtotal="0"/>
    <pivotField axis="axisPage" compact="0" outline="0" multipleItemSelectionAllowed="1" showAll="0">
      <items count="13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6">
        <item x="3"/>
        <item x="2"/>
        <item h="1" x="1"/>
        <item h="1" x="4"/>
        <item h="1" x="0"/>
        <item t="default"/>
      </items>
    </pivotField>
    <pivotField axis="axisRow" compact="0" outline="0" showAll="0" defaultSubtotal="0">
      <items count="6">
        <item x="3"/>
        <item x="2"/>
        <item x="1"/>
        <item x="5"/>
        <item x="4"/>
        <item x="0"/>
      </items>
    </pivotField>
    <pivotField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axis="axisRow" compact="0" outline="0" showAll="0">
      <items count="46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  <item t="default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3">
    <field x="11"/>
    <field x="12"/>
    <field x="14"/>
  </rowFields>
  <rowItems count="16">
    <i>
      <x/>
      <x/>
      <x v="6"/>
    </i>
    <i r="2">
      <x v="7"/>
    </i>
    <i r="2">
      <x v="14"/>
    </i>
    <i r="2">
      <x v="16"/>
    </i>
    <i r="2">
      <x v="24"/>
    </i>
    <i r="2">
      <x v="28"/>
    </i>
    <i r="2">
      <x v="29"/>
    </i>
    <i r="2">
      <x v="34"/>
    </i>
    <i r="2">
      <x v="35"/>
    </i>
    <i r="2">
      <x v="43"/>
    </i>
    <i t="default">
      <x/>
    </i>
    <i>
      <x v="1"/>
      <x v="1"/>
      <x v="21"/>
    </i>
    <i r="2">
      <x v="22"/>
    </i>
    <i r="2">
      <x v="26"/>
    </i>
    <i t="default">
      <x v="1"/>
    </i>
    <i t="grand">
      <x/>
    </i>
  </rowItems>
  <colFields count="2">
    <field x="-2"/>
    <field x="4"/>
  </colFields>
  <colItems count="4">
    <i>
      <x/>
      <x v="1"/>
    </i>
    <i r="1">
      <x v="2"/>
    </i>
    <i i="1">
      <x v="1"/>
      <x v="1"/>
    </i>
    <i r="1" i="1">
      <x v="2"/>
    </i>
  </colItems>
  <pageFields count="1">
    <pageField fld="3" hier="-1"/>
  </pageFields>
  <dataFields count="2">
    <dataField name=" SALDO_BAL" fld="15" baseField="14" baseItem="6" numFmtId="164"/>
    <dataField name="%  SALDO_BAL" fld="15" showDataAs="percentOfCol" baseField="14" baseItem="6" numFmtId="10"/>
  </dataFields>
  <formats count="3">
    <format dxfId="40">
      <pivotArea outline="0" fieldPosition="0">
        <references count="1">
          <reference field="4294967294" count="1">
            <x v="0"/>
          </reference>
        </references>
      </pivotArea>
    </format>
    <format dxfId="39">
      <pivotArea dataOnly="0" outline="0" fieldPosition="0">
        <references count="1">
          <reference field="11" count="0" defaultSubtotal="1"/>
        </references>
      </pivotArea>
    </format>
    <format dxfId="38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6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chartFormat="5" fieldListSortAscending="1">
  <location ref="B4:F9" firstHeaderRow="1" firstDataRow="3" firstDataCol="1" rowPageCount="1" colPageCount="1"/>
  <pivotFields count="17">
    <pivotField compact="0" outline="0" showAll="0"/>
    <pivotField compact="0" outline="0" showAll="0" defaultSubtotal="0"/>
    <pivotField compact="0" outline="0" showAll="0" defaultSubtotal="0"/>
    <pivotField axis="axisPage" compact="0" outline="0" multipleItemSelectionAllowed="1" showAll="0">
      <items count="13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6">
        <item x="3"/>
        <item x="2"/>
        <item h="1" x="1"/>
        <item h="1" x="4"/>
        <item h="1" x="0"/>
        <item t="default"/>
      </items>
    </pivotField>
    <pivotField compact="0" outline="0" showAll="0" defaultSubtotal="0">
      <items count="6">
        <item x="3"/>
        <item x="2"/>
        <item x="1"/>
        <item x="5"/>
        <item x="4"/>
        <item x="0"/>
      </items>
    </pivotField>
    <pivotField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compact="0" outline="0" showAll="0">
      <items count="46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  <item t="default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11"/>
  </rowFields>
  <rowItems count="3">
    <i>
      <x/>
    </i>
    <i>
      <x v="1"/>
    </i>
    <i t="grand">
      <x/>
    </i>
  </rowItems>
  <colFields count="2">
    <field x="-2"/>
    <field x="4"/>
  </colFields>
  <colItems count="4">
    <i>
      <x/>
      <x v="1"/>
    </i>
    <i r="1">
      <x v="2"/>
    </i>
    <i i="1">
      <x v="1"/>
      <x v="1"/>
    </i>
    <i r="1" i="1">
      <x v="2"/>
    </i>
  </colItems>
  <pageFields count="1">
    <pageField fld="3" hier="-1"/>
  </pageFields>
  <dataFields count="2">
    <dataField name=" SALDO_BAL" fld="15" baseField="14" baseItem="6" numFmtId="164"/>
    <dataField name="%  SALDO_BAL" fld="15" showDataAs="percentOfCol" baseField="14" baseItem="6" numFmtId="10"/>
  </dataFields>
  <formats count="3">
    <format dxfId="32">
      <pivotArea outline="0" fieldPosition="0">
        <references count="1">
          <reference field="4294967294" count="1">
            <x v="0"/>
          </reference>
        </references>
      </pivotArea>
    </format>
    <format dxfId="31">
      <pivotArea dataOnly="0" outline="0" fieldPosition="0">
        <references count="1">
          <reference field="11" count="0" defaultSubtotal="1"/>
        </references>
      </pivotArea>
    </format>
    <format dxfId="30">
      <pivotArea outline="0" fieldPosition="0">
        <references count="1">
          <reference field="4294967294" count="1">
            <x v="1"/>
          </reference>
        </references>
      </pivotArea>
    </format>
  </format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4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4" format="10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4" format="11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10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chartFormat="14" fieldListSortAscending="1">
  <location ref="B30:D37" firstHeaderRow="1" firstDataRow="1" firstDataCol="2" rowPageCount="2" colPageCount="1"/>
  <pivotFields count="17">
    <pivotField compact="0" outline="0" showAll="0"/>
    <pivotField compact="0" outline="0" showAll="0" defaultSubtotal="0"/>
    <pivotField compact="0" outline="0" showAll="0" defaultSubtotal="0"/>
    <pivotField axis="axisPage" compact="0" outline="0" multipleItemSelectionAllowed="1" showAll="0">
      <items count="13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  <item t="default"/>
      </items>
    </pivotField>
    <pivotField axis="axisPage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6">
        <item x="3"/>
        <item x="2"/>
        <item h="1" x="1"/>
        <item h="1" x="4"/>
        <item h="1" x="0"/>
        <item t="default"/>
      </items>
    </pivotField>
    <pivotField compact="0" outline="0" showAll="0" defaultSubtotal="0">
      <items count="6">
        <item x="3"/>
        <item x="2"/>
        <item x="1"/>
        <item x="5"/>
        <item x="4"/>
        <item x="0"/>
      </items>
    </pivotField>
    <pivotField axis="axisRow"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compact="0" outline="0" showAll="0">
      <items count="46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  <item t="default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11"/>
    <field x="13"/>
  </rowFields>
  <rowItems count="7">
    <i>
      <x/>
      <x v="4"/>
    </i>
    <i r="1">
      <x v="5"/>
    </i>
    <i r="1">
      <x v="13"/>
    </i>
    <i t="default">
      <x/>
    </i>
    <i>
      <x v="1"/>
      <x v="7"/>
    </i>
    <i t="default">
      <x v="1"/>
    </i>
    <i t="grand">
      <x/>
    </i>
  </rowItems>
  <colItems count="1">
    <i/>
  </colItems>
  <pageFields count="2">
    <pageField fld="3" hier="-1"/>
    <pageField fld="4" item="1" hier="-1"/>
  </pageFields>
  <dataFields count="1">
    <dataField name=" SALDO_BAL" fld="15" baseField="14" baseItem="6" numFmtId="164"/>
  </dataFields>
  <formats count="2">
    <format dxfId="34">
      <pivotArea outline="0" fieldPosition="0">
        <references count="1">
          <reference field="4294967294" count="1">
            <x v="0"/>
          </reference>
        </references>
      </pivotArea>
    </format>
    <format dxfId="33">
      <pivotArea dataOnly="0" outline="0" fieldPosition="0">
        <references count="1">
          <reference field="11" count="0" defaultSubtotal="1"/>
        </references>
      </pivotArea>
    </format>
  </formats>
  <chartFormats count="7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4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8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chartFormat="13" fieldListSortAscending="1">
  <location ref="B30:E39" firstHeaderRow="0" firstDataRow="1" firstDataCol="2" rowPageCount="2" colPageCount="1"/>
  <pivotFields count="17">
    <pivotField compact="0" outline="0" showAll="0"/>
    <pivotField compact="0" outline="0" showAll="0" defaultSubtotal="0"/>
    <pivotField compact="0" outline="0" showAll="0" defaultSubtotal="0"/>
    <pivotField axis="axisPage" compact="0" outline="0" multipleItemSelectionAllowed="1" showAll="0">
      <items count="13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  <item t="default"/>
      </items>
    </pivotField>
    <pivotField axis="axisPage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6">
        <item h="1" x="3"/>
        <item h="1" x="2"/>
        <item x="1"/>
        <item x="4"/>
        <item x="0"/>
        <item t="default"/>
      </items>
    </pivotField>
    <pivotField compact="0" outline="0" showAll="0" defaultSubtotal="0">
      <items count="6">
        <item x="3"/>
        <item x="2"/>
        <item x="1"/>
        <item x="5"/>
        <item x="4"/>
        <item x="0"/>
      </items>
    </pivotField>
    <pivotField axis="axisRow"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compact="0" outline="0" showAll="0">
      <items count="46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  <item t="default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11"/>
    <field x="13"/>
  </rowFields>
  <rowItems count="9">
    <i>
      <x v="2"/>
      <x/>
    </i>
    <i r="1">
      <x v="2"/>
    </i>
    <i t="default">
      <x v="2"/>
    </i>
    <i>
      <x v="4"/>
      <x v="6"/>
    </i>
    <i r="1">
      <x v="10"/>
    </i>
    <i r="1">
      <x v="11"/>
    </i>
    <i r="1">
      <x v="12"/>
    </i>
    <i t="default">
      <x v="4"/>
    </i>
    <i t="grand">
      <x/>
    </i>
  </rowItems>
  <colFields count="1">
    <field x="-2"/>
  </colFields>
  <colItems count="2">
    <i>
      <x/>
    </i>
    <i i="1">
      <x v="1"/>
    </i>
  </colItems>
  <pageFields count="2">
    <pageField fld="3" hier="-1"/>
    <pageField fld="4" item="1" hier="-1"/>
  </pageFields>
  <dataFields count="2">
    <dataField name=" SALDO_BAL" fld="15" baseField="14" baseItem="6" numFmtId="164"/>
    <dataField name="%  SALDO_BAL" fld="15" showDataAs="percentOfCol" baseField="14" baseItem="6" numFmtId="10"/>
  </dataFields>
  <formats count="3">
    <format dxfId="26">
      <pivotArea outline="0" fieldPosition="0">
        <references count="1">
          <reference field="4294967294" count="1">
            <x v="0"/>
          </reference>
        </references>
      </pivotArea>
    </format>
    <format dxfId="25">
      <pivotArea dataOnly="0" outline="0" fieldPosition="0">
        <references count="1">
          <reference field="11" count="0" defaultSubtotal="1"/>
        </references>
      </pivotArea>
    </format>
    <format dxfId="24">
      <pivotArea outline="0" fieldPosition="0">
        <references count="1">
          <reference field="4294967294" count="1">
            <x v="1"/>
          </reference>
        </references>
      </pivotArea>
    </format>
  </formats>
  <chartFormats count="2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5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5" format="10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5" format="11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9" cacheId="8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chartFormat="5" fieldListSortAscending="1">
  <location ref="B4:F9" firstHeaderRow="1" firstDataRow="3" firstDataCol="1" rowPageCount="1" colPageCount="1"/>
  <pivotFields count="17">
    <pivotField compact="0" outline="0" showAll="0"/>
    <pivotField compact="0" outline="0" showAll="0" defaultSubtotal="0"/>
    <pivotField compact="0" outline="0" showAll="0" defaultSubtotal="0"/>
    <pivotField axis="axisPage" compact="0" outline="0" multipleItemSelectionAllowed="1" showAll="0">
      <items count="13">
        <item x="11"/>
        <item x="4"/>
        <item x="10"/>
        <item x="5"/>
        <item x="9"/>
        <item x="2"/>
        <item h="1" x="1"/>
        <item h="1" x="3"/>
        <item h="1" x="0"/>
        <item h="1" x="7"/>
        <item h="1" x="8"/>
        <item h="1" x="6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showAll="0"/>
    <pivotField compact="0" outline="0" multipleItemSelectionAllowed="1" showAll="0" defaultSubtotal="0">
      <items count="7">
        <item h="1" x="5"/>
        <item h="1" x="2"/>
        <item h="1" x="6"/>
        <item h="1" x="1"/>
        <item h="1" x="4"/>
        <item x="0"/>
        <item x="3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6">
        <item h="1" x="3"/>
        <item h="1" x="2"/>
        <item x="1"/>
        <item x="4"/>
        <item x="0"/>
        <item t="default"/>
      </items>
    </pivotField>
    <pivotField compact="0" outline="0" showAll="0" defaultSubtotal="0">
      <items count="6">
        <item x="3"/>
        <item x="2"/>
        <item x="1"/>
        <item x="5"/>
        <item x="4"/>
        <item x="0"/>
      </items>
    </pivotField>
    <pivotField compact="0" outline="0" showAll="0">
      <items count="15">
        <item x="12"/>
        <item x="2"/>
        <item x="1"/>
        <item x="10"/>
        <item x="6"/>
        <item x="5"/>
        <item x="9"/>
        <item x="4"/>
        <item x="3"/>
        <item x="13"/>
        <item x="0"/>
        <item x="8"/>
        <item x="11"/>
        <item x="7"/>
        <item t="default"/>
      </items>
    </pivotField>
    <pivotField compact="0" outline="0" showAll="0">
      <items count="46">
        <item x="1"/>
        <item x="2"/>
        <item x="3"/>
        <item x="7"/>
        <item x="16"/>
        <item x="13"/>
        <item x="15"/>
        <item x="14"/>
        <item x="0"/>
        <item x="44"/>
        <item x="37"/>
        <item x="21"/>
        <item x="22"/>
        <item x="32"/>
        <item x="23"/>
        <item x="24"/>
        <item x="8"/>
        <item x="30"/>
        <item x="33"/>
        <item x="29"/>
        <item x="31"/>
        <item x="5"/>
        <item x="6"/>
        <item x="18"/>
        <item x="17"/>
        <item x="20"/>
        <item x="4"/>
        <item x="19"/>
        <item x="34"/>
        <item x="28"/>
        <item x="10"/>
        <item x="27"/>
        <item x="35"/>
        <item x="36"/>
        <item x="26"/>
        <item x="9"/>
        <item x="38"/>
        <item x="39"/>
        <item x="40"/>
        <item x="41"/>
        <item x="25"/>
        <item x="42"/>
        <item x="43"/>
        <item x="11"/>
        <item x="12"/>
        <item t="default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11"/>
  </rowFields>
  <rowItems count="3">
    <i>
      <x v="2"/>
    </i>
    <i>
      <x v="4"/>
    </i>
    <i t="grand">
      <x/>
    </i>
  </rowItems>
  <colFields count="2">
    <field x="-2"/>
    <field x="4"/>
  </colFields>
  <colItems count="4">
    <i>
      <x/>
      <x v="1"/>
    </i>
    <i r="1">
      <x v="2"/>
    </i>
    <i i="1">
      <x v="1"/>
      <x v="1"/>
    </i>
    <i r="1" i="1">
      <x v="2"/>
    </i>
  </colItems>
  <pageFields count="1">
    <pageField fld="3" hier="-1"/>
  </pageFields>
  <dataFields count="2">
    <dataField name=" SALDO_BAL" fld="15" baseField="14" baseItem="6" numFmtId="164"/>
    <dataField name="%  SALDO_BAL" fld="15" showDataAs="percentOfCol" baseField="14" baseItem="6" numFmtId="10"/>
  </dataFields>
  <formats count="3">
    <format dxfId="29">
      <pivotArea outline="0" fieldPosition="0">
        <references count="1">
          <reference field="4294967294" count="1">
            <x v="0"/>
          </reference>
        </references>
      </pivotArea>
    </format>
    <format dxfId="28">
      <pivotArea dataOnly="0" outline="0" fieldPosition="0">
        <references count="1">
          <reference field="11" count="0" defaultSubtotal="1"/>
        </references>
      </pivotArea>
    </format>
    <format dxfId="27">
      <pivotArea outline="0" fieldPosition="0">
        <references count="1">
          <reference field="4294967294" count="1">
            <x v="1"/>
          </reference>
        </references>
      </pivotArea>
    </format>
  </format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4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4" format="10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4" format="11" series="1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showGridLines="0" zoomScale="70" zoomScaleNormal="70" workbookViewId="0">
      <selection activeCell="D14" sqref="D14"/>
    </sheetView>
  </sheetViews>
  <sheetFormatPr baseColWidth="10" defaultRowHeight="15" x14ac:dyDescent="0.25"/>
  <cols>
    <col min="2" max="2" width="36.140625" customWidth="1"/>
    <col min="3" max="3" width="5" customWidth="1"/>
    <col min="4" max="4" width="41.28515625" customWidth="1"/>
    <col min="5" max="5" width="10.28515625" customWidth="1"/>
    <col min="6" max="6" width="12.5703125" bestFit="1" customWidth="1"/>
    <col min="8" max="8" width="9.5703125" bestFit="1" customWidth="1"/>
    <col min="9" max="9" width="7.42578125" customWidth="1"/>
  </cols>
  <sheetData>
    <row r="2" spans="2:10" x14ac:dyDescent="0.25">
      <c r="B2" s="1" t="s">
        <v>0</v>
      </c>
      <c r="C2" t="s">
        <v>17</v>
      </c>
    </row>
    <row r="4" spans="2:10" x14ac:dyDescent="0.25">
      <c r="E4" s="1" t="s">
        <v>39</v>
      </c>
      <c r="F4" s="1" t="s">
        <v>31</v>
      </c>
    </row>
    <row r="5" spans="2:10" x14ac:dyDescent="0.25">
      <c r="E5" t="s">
        <v>40</v>
      </c>
      <c r="G5" t="s">
        <v>41</v>
      </c>
      <c r="I5" t="s">
        <v>42</v>
      </c>
    </row>
    <row r="6" spans="2:10" x14ac:dyDescent="0.25">
      <c r="B6" s="1" t="s">
        <v>32</v>
      </c>
      <c r="C6" s="1" t="s">
        <v>16</v>
      </c>
      <c r="D6" s="1" t="s">
        <v>33</v>
      </c>
      <c r="E6">
        <v>2013</v>
      </c>
      <c r="F6">
        <v>2014</v>
      </c>
      <c r="G6">
        <v>2013</v>
      </c>
      <c r="H6">
        <v>2014</v>
      </c>
      <c r="I6">
        <v>2013</v>
      </c>
      <c r="J6">
        <v>2014</v>
      </c>
    </row>
    <row r="7" spans="2:10" x14ac:dyDescent="0.25">
      <c r="B7" t="s">
        <v>12</v>
      </c>
      <c r="C7" t="s">
        <v>38</v>
      </c>
      <c r="D7" t="s">
        <v>22</v>
      </c>
      <c r="E7" s="3">
        <v>5283385.9500001902</v>
      </c>
      <c r="F7" s="3">
        <v>6444536.8800000632</v>
      </c>
      <c r="G7" s="3"/>
      <c r="H7" s="3">
        <v>1161150.929999873</v>
      </c>
      <c r="I7" s="6"/>
      <c r="J7" s="6">
        <v>0.21977401253448675</v>
      </c>
    </row>
    <row r="8" spans="2:10" x14ac:dyDescent="0.25">
      <c r="D8" t="s">
        <v>24</v>
      </c>
      <c r="E8" s="3">
        <v>2331.6</v>
      </c>
      <c r="F8" s="3">
        <v>2550</v>
      </c>
      <c r="G8" s="3"/>
      <c r="H8" s="3">
        <v>218.40000000000009</v>
      </c>
      <c r="I8" s="6"/>
      <c r="J8" s="6">
        <v>9.3669583118888358E-2</v>
      </c>
    </row>
    <row r="9" spans="2:10" x14ac:dyDescent="0.25">
      <c r="D9" t="s">
        <v>20</v>
      </c>
      <c r="E9" s="3">
        <v>158911.19999999998</v>
      </c>
      <c r="F9" s="3">
        <v>138780.39749999999</v>
      </c>
      <c r="G9" s="3"/>
      <c r="H9" s="3">
        <v>-20130.802499999991</v>
      </c>
      <c r="I9" s="6"/>
      <c r="J9" s="6">
        <v>-0.12667957009952724</v>
      </c>
    </row>
    <row r="10" spans="2:10" x14ac:dyDescent="0.25">
      <c r="D10" t="s">
        <v>25</v>
      </c>
      <c r="E10" s="3">
        <v>23818.852499999994</v>
      </c>
      <c r="F10" s="3">
        <v>177890.10750000001</v>
      </c>
      <c r="G10" s="3"/>
      <c r="H10" s="3">
        <v>154071.255</v>
      </c>
      <c r="I10" s="6"/>
      <c r="J10" s="6">
        <v>6.46845833568179</v>
      </c>
    </row>
    <row r="11" spans="2:10" x14ac:dyDescent="0.25">
      <c r="C11" t="s">
        <v>37</v>
      </c>
      <c r="D11" t="s">
        <v>18</v>
      </c>
      <c r="E11" s="3">
        <v>0</v>
      </c>
      <c r="F11" s="3">
        <v>-43881.614999999991</v>
      </c>
      <c r="G11" s="3"/>
      <c r="H11" s="3">
        <v>-43881.614999999991</v>
      </c>
      <c r="I11" s="6"/>
      <c r="J11" s="6"/>
    </row>
    <row r="12" spans="2:10" x14ac:dyDescent="0.25">
      <c r="D12" t="s">
        <v>19</v>
      </c>
      <c r="E12" s="3">
        <v>-4398753.1950000012</v>
      </c>
      <c r="F12" s="3">
        <v>-4617136.9350000024</v>
      </c>
      <c r="G12" s="3"/>
      <c r="H12" s="3">
        <v>-218383.74000000115</v>
      </c>
      <c r="I12" s="6"/>
      <c r="J12" s="6">
        <v>4.9646736317971826E-2</v>
      </c>
    </row>
    <row r="13" spans="2:10" x14ac:dyDescent="0.25">
      <c r="D13" t="s">
        <v>20</v>
      </c>
      <c r="E13" s="3">
        <v>-153124.20000000001</v>
      </c>
      <c r="F13" s="3">
        <v>-138780.39749999999</v>
      </c>
      <c r="G13" s="3"/>
      <c r="H13" s="3">
        <v>14343.80250000002</v>
      </c>
      <c r="I13" s="6"/>
      <c r="J13" s="6">
        <v>-9.3674301645331165E-2</v>
      </c>
    </row>
    <row r="14" spans="2:10" x14ac:dyDescent="0.25">
      <c r="D14" t="s">
        <v>21</v>
      </c>
      <c r="E14" s="3">
        <v>-510308.9924999997</v>
      </c>
      <c r="F14" s="3">
        <v>-628566.27000000037</v>
      </c>
      <c r="G14" s="3"/>
      <c r="H14" s="3">
        <v>-118257.27750000067</v>
      </c>
      <c r="I14" s="6"/>
      <c r="J14" s="6">
        <v>0.23173661298943452</v>
      </c>
    </row>
    <row r="15" spans="2:10" x14ac:dyDescent="0.25">
      <c r="D15" t="s">
        <v>23</v>
      </c>
      <c r="E15" s="3">
        <v>-1183167.8250000002</v>
      </c>
      <c r="F15" s="3">
        <v>-1098327.2399999984</v>
      </c>
      <c r="G15" s="3"/>
      <c r="H15" s="3">
        <v>84840.585000001825</v>
      </c>
      <c r="I15" s="6"/>
      <c r="J15" s="6">
        <v>-7.1706298301343521E-2</v>
      </c>
    </row>
    <row r="16" spans="2:10" x14ac:dyDescent="0.25">
      <c r="D16" t="s">
        <v>25</v>
      </c>
      <c r="E16" s="3">
        <v>-4042.2375000000025</v>
      </c>
      <c r="F16" s="3">
        <v>-3683.1000000000017</v>
      </c>
      <c r="G16" s="3"/>
      <c r="H16" s="3">
        <v>359.13750000000073</v>
      </c>
      <c r="I16" s="6"/>
      <c r="J16" s="6">
        <v>-8.884621450372486E-2</v>
      </c>
    </row>
    <row r="17" spans="2:10" x14ac:dyDescent="0.25">
      <c r="D17" t="s">
        <v>26</v>
      </c>
      <c r="E17" s="3">
        <v>-11250</v>
      </c>
      <c r="F17" s="3">
        <v>-15246.727500000001</v>
      </c>
      <c r="G17" s="3"/>
      <c r="H17" s="3">
        <v>-3996.7275000000009</v>
      </c>
      <c r="I17" s="6"/>
      <c r="J17" s="6">
        <v>0.35526466666666673</v>
      </c>
    </row>
    <row r="18" spans="2:10" x14ac:dyDescent="0.25">
      <c r="B18" s="4" t="s">
        <v>34</v>
      </c>
      <c r="C18" s="4"/>
      <c r="D18" s="4"/>
      <c r="E18" s="5">
        <v>-792198.84749979898</v>
      </c>
      <c r="F18" s="5">
        <v>218135.10000002384</v>
      </c>
      <c r="G18" s="5"/>
      <c r="H18" s="5">
        <v>1010333.9474998228</v>
      </c>
      <c r="I18" s="7"/>
      <c r="J18" s="7">
        <v>-1.2753539729178653</v>
      </c>
    </row>
    <row r="19" spans="2:10" x14ac:dyDescent="0.25">
      <c r="B19" t="s">
        <v>13</v>
      </c>
      <c r="C19" t="s">
        <v>38</v>
      </c>
      <c r="D19" t="s">
        <v>27</v>
      </c>
      <c r="E19" s="3">
        <v>10622.894999999995</v>
      </c>
      <c r="F19" s="3">
        <v>7996.2149999999965</v>
      </c>
      <c r="G19" s="3"/>
      <c r="H19" s="3">
        <v>-2626.6799999999985</v>
      </c>
      <c r="I19" s="6"/>
      <c r="J19" s="6">
        <v>-0.24726592892050611</v>
      </c>
    </row>
    <row r="20" spans="2:10" x14ac:dyDescent="0.25">
      <c r="D20" t="s">
        <v>29</v>
      </c>
      <c r="E20" s="3">
        <v>1540.395</v>
      </c>
      <c r="F20" s="3">
        <v>13098.285</v>
      </c>
      <c r="G20" s="3"/>
      <c r="H20" s="3">
        <v>11557.89</v>
      </c>
      <c r="I20" s="6"/>
      <c r="J20" s="6">
        <v>7.5031988548391801</v>
      </c>
    </row>
    <row r="21" spans="2:10" x14ac:dyDescent="0.25">
      <c r="C21" t="s">
        <v>37</v>
      </c>
      <c r="D21" t="s">
        <v>27</v>
      </c>
      <c r="E21" s="3">
        <v>-41543.249999999993</v>
      </c>
      <c r="F21" s="3">
        <v>-29200.552499999998</v>
      </c>
      <c r="G21" s="3"/>
      <c r="H21" s="3">
        <v>12342.697499999995</v>
      </c>
      <c r="I21" s="6"/>
      <c r="J21" s="6">
        <v>-0.29710476431189176</v>
      </c>
    </row>
    <row r="22" spans="2:10" x14ac:dyDescent="0.25">
      <c r="D22" t="s">
        <v>28</v>
      </c>
      <c r="E22" s="3">
        <v>-73487.805000000051</v>
      </c>
      <c r="F22" s="3">
        <v>-75208.162499999948</v>
      </c>
      <c r="G22" s="3"/>
      <c r="H22" s="3">
        <v>-1720.3574999998964</v>
      </c>
      <c r="I22" s="6"/>
      <c r="J22" s="6">
        <v>2.3410108656802243E-2</v>
      </c>
    </row>
    <row r="23" spans="2:10" x14ac:dyDescent="0.25">
      <c r="B23" s="4" t="s">
        <v>35</v>
      </c>
      <c r="C23" s="4"/>
      <c r="D23" s="4"/>
      <c r="E23" s="5">
        <v>-102867.76499999993</v>
      </c>
      <c r="F23" s="5">
        <v>-83314.215000000011</v>
      </c>
      <c r="G23" s="5"/>
      <c r="H23" s="5">
        <v>19553.549999999916</v>
      </c>
      <c r="I23" s="7"/>
      <c r="J23" s="7">
        <v>-0.19008432816635931</v>
      </c>
    </row>
    <row r="24" spans="2:10" x14ac:dyDescent="0.25">
      <c r="B24" t="s">
        <v>14</v>
      </c>
      <c r="C24" t="s">
        <v>37</v>
      </c>
      <c r="D24" t="s">
        <v>30</v>
      </c>
      <c r="E24" s="3">
        <v>-36847.949999999997</v>
      </c>
      <c r="F24" s="3">
        <v>0</v>
      </c>
      <c r="G24" s="3"/>
      <c r="H24" s="3">
        <v>36847.949999999997</v>
      </c>
      <c r="I24" s="6"/>
      <c r="J24" s="6">
        <v>-1</v>
      </c>
    </row>
    <row r="25" spans="2:10" x14ac:dyDescent="0.25">
      <c r="B25" s="4" t="s">
        <v>36</v>
      </c>
      <c r="C25" s="4"/>
      <c r="D25" s="4"/>
      <c r="E25" s="5">
        <v>-36847.949999999997</v>
      </c>
      <c r="F25" s="5">
        <v>0</v>
      </c>
      <c r="G25" s="5"/>
      <c r="H25" s="5">
        <v>36847.949999999997</v>
      </c>
      <c r="I25" s="7"/>
      <c r="J25" s="7">
        <v>-1</v>
      </c>
    </row>
    <row r="26" spans="2:10" x14ac:dyDescent="0.25">
      <c r="B26" t="s">
        <v>1</v>
      </c>
      <c r="E26" s="3">
        <v>-931914.56249979325</v>
      </c>
      <c r="F26" s="3">
        <v>134820.88500002772</v>
      </c>
      <c r="G26" s="3"/>
      <c r="H26" s="3">
        <v>1066735.447499821</v>
      </c>
      <c r="I26" s="6"/>
      <c r="J26" s="6">
        <v>-1.1446708640740417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showGridLines="0" topLeftCell="B1" zoomScale="70" zoomScaleNormal="70" workbookViewId="0">
      <selection activeCell="E18" sqref="E18"/>
    </sheetView>
  </sheetViews>
  <sheetFormatPr baseColWidth="10" defaultRowHeight="15" x14ac:dyDescent="0.25"/>
  <cols>
    <col min="2" max="2" width="29.28515625" customWidth="1"/>
    <col min="3" max="3" width="42.42578125" customWidth="1"/>
    <col min="4" max="4" width="10.5703125" customWidth="1"/>
    <col min="5" max="5" width="59.7109375" customWidth="1"/>
    <col min="6" max="6" width="12.5703125" bestFit="1" customWidth="1"/>
    <col min="8" max="8" width="7.28515625" customWidth="1"/>
    <col min="9" max="9" width="10.85546875" bestFit="1" customWidth="1"/>
    <col min="10" max="10" width="7" customWidth="1"/>
  </cols>
  <sheetData>
    <row r="2" spans="2:11" x14ac:dyDescent="0.25">
      <c r="B2" s="1" t="s">
        <v>0</v>
      </c>
      <c r="C2" t="s">
        <v>17</v>
      </c>
    </row>
    <row r="3" spans="2:11" x14ac:dyDescent="0.25">
      <c r="B3" s="1" t="s">
        <v>16</v>
      </c>
      <c r="C3" t="s">
        <v>17</v>
      </c>
    </row>
    <row r="5" spans="2:11" x14ac:dyDescent="0.25">
      <c r="F5" s="1" t="s">
        <v>39</v>
      </c>
      <c r="G5" s="1" t="s">
        <v>31</v>
      </c>
    </row>
    <row r="6" spans="2:11" x14ac:dyDescent="0.25">
      <c r="F6" t="s">
        <v>40</v>
      </c>
      <c r="H6" t="s">
        <v>41</v>
      </c>
      <c r="J6" t="s">
        <v>42</v>
      </c>
    </row>
    <row r="7" spans="2:11" x14ac:dyDescent="0.25">
      <c r="B7" s="1" t="s">
        <v>32</v>
      </c>
      <c r="C7" s="1" t="s">
        <v>33</v>
      </c>
      <c r="D7" s="1" t="s">
        <v>61</v>
      </c>
      <c r="E7" s="1" t="s">
        <v>77</v>
      </c>
      <c r="F7">
        <v>2013</v>
      </c>
      <c r="G7">
        <v>2014</v>
      </c>
      <c r="H7">
        <v>2013</v>
      </c>
      <c r="I7">
        <v>2014</v>
      </c>
      <c r="J7">
        <v>2013</v>
      </c>
      <c r="K7">
        <v>2014</v>
      </c>
    </row>
    <row r="8" spans="2:11" x14ac:dyDescent="0.25">
      <c r="B8" t="s">
        <v>12</v>
      </c>
      <c r="C8" t="s">
        <v>18</v>
      </c>
      <c r="D8" t="s">
        <v>62</v>
      </c>
      <c r="E8" t="s">
        <v>78</v>
      </c>
      <c r="F8" s="3">
        <v>0</v>
      </c>
      <c r="G8" s="3">
        <v>-43881.614999999991</v>
      </c>
      <c r="H8" s="3"/>
      <c r="I8" s="3">
        <v>-43881.614999999991</v>
      </c>
      <c r="J8" s="6"/>
      <c r="K8" s="6"/>
    </row>
    <row r="9" spans="2:11" x14ac:dyDescent="0.25">
      <c r="C9" t="s">
        <v>19</v>
      </c>
      <c r="D9" t="s">
        <v>63</v>
      </c>
      <c r="E9" t="s">
        <v>79</v>
      </c>
      <c r="F9" s="3">
        <v>-4398753.1950000012</v>
      </c>
      <c r="G9" s="3">
        <v>-4565245.4099999964</v>
      </c>
      <c r="H9" s="3"/>
      <c r="I9" s="3">
        <v>-166492.21499999519</v>
      </c>
      <c r="J9" s="6"/>
      <c r="K9" s="6">
        <v>3.7849865091145483E-2</v>
      </c>
    </row>
    <row r="10" spans="2:11" x14ac:dyDescent="0.25">
      <c r="D10" t="s">
        <v>64</v>
      </c>
      <c r="E10" t="s">
        <v>80</v>
      </c>
      <c r="F10" s="3">
        <v>0</v>
      </c>
      <c r="G10" s="3">
        <v>-51891.525000002235</v>
      </c>
      <c r="H10" s="3"/>
      <c r="I10" s="3">
        <v>-51891.525000002235</v>
      </c>
      <c r="J10" s="6"/>
      <c r="K10" s="6"/>
    </row>
    <row r="11" spans="2:11" x14ac:dyDescent="0.25">
      <c r="C11" t="s">
        <v>22</v>
      </c>
      <c r="D11" t="s">
        <v>65</v>
      </c>
      <c r="E11" t="s">
        <v>81</v>
      </c>
      <c r="F11" s="3">
        <v>5283385.9500001902</v>
      </c>
      <c r="G11" s="3">
        <v>6444536.8800000632</v>
      </c>
      <c r="H11" s="3"/>
      <c r="I11" s="3">
        <v>1161150.929999873</v>
      </c>
      <c r="J11" s="6"/>
      <c r="K11" s="6">
        <v>0.21977401253448675</v>
      </c>
    </row>
    <row r="12" spans="2:11" x14ac:dyDescent="0.25">
      <c r="C12" t="s">
        <v>24</v>
      </c>
      <c r="D12" t="s">
        <v>66</v>
      </c>
      <c r="E12" t="s">
        <v>82</v>
      </c>
      <c r="F12" s="3">
        <v>2331.6</v>
      </c>
      <c r="G12" s="3">
        <v>2550</v>
      </c>
      <c r="H12" s="3"/>
      <c r="I12" s="3">
        <v>218.40000000000009</v>
      </c>
      <c r="J12" s="6"/>
      <c r="K12" s="6">
        <v>9.3669583118888358E-2</v>
      </c>
    </row>
    <row r="13" spans="2:11" x14ac:dyDescent="0.25">
      <c r="C13" t="s">
        <v>20</v>
      </c>
      <c r="D13" t="s">
        <v>67</v>
      </c>
      <c r="E13" t="s">
        <v>83</v>
      </c>
      <c r="F13" s="3">
        <v>-153124.20000000001</v>
      </c>
      <c r="G13" s="3">
        <v>-138780.39749999999</v>
      </c>
      <c r="H13" s="3"/>
      <c r="I13" s="3">
        <v>14343.80250000002</v>
      </c>
      <c r="J13" s="6"/>
      <c r="K13" s="6">
        <v>-9.3674301645331165E-2</v>
      </c>
    </row>
    <row r="14" spans="2:11" x14ac:dyDescent="0.25">
      <c r="D14" t="s">
        <v>68</v>
      </c>
      <c r="E14" t="s">
        <v>84</v>
      </c>
      <c r="F14" s="3">
        <v>158911.19999999998</v>
      </c>
      <c r="G14" s="3">
        <v>138780.39749999999</v>
      </c>
      <c r="H14" s="3"/>
      <c r="I14" s="3">
        <v>-20130.802499999991</v>
      </c>
      <c r="J14" s="6"/>
      <c r="K14" s="6">
        <v>-0.12667957009952724</v>
      </c>
    </row>
    <row r="15" spans="2:11" x14ac:dyDescent="0.25">
      <c r="C15" t="s">
        <v>21</v>
      </c>
      <c r="D15" t="s">
        <v>69</v>
      </c>
      <c r="E15" t="s">
        <v>85</v>
      </c>
      <c r="F15" s="3">
        <v>-510308.9924999997</v>
      </c>
      <c r="G15" s="3">
        <v>-628566.27000000037</v>
      </c>
      <c r="H15" s="3"/>
      <c r="I15" s="3">
        <v>-118257.27750000067</v>
      </c>
      <c r="J15" s="6"/>
      <c r="K15" s="6">
        <v>0.23173661298943452</v>
      </c>
    </row>
    <row r="16" spans="2:11" x14ac:dyDescent="0.25">
      <c r="C16" t="s">
        <v>23</v>
      </c>
      <c r="D16" t="s">
        <v>70</v>
      </c>
      <c r="E16" t="s">
        <v>86</v>
      </c>
      <c r="F16" s="3">
        <v>-1178427.2324999997</v>
      </c>
      <c r="G16" s="3">
        <v>-1095364.9949999985</v>
      </c>
      <c r="H16" s="3"/>
      <c r="I16" s="3">
        <v>83062.237500001211</v>
      </c>
      <c r="J16" s="6"/>
      <c r="K16" s="6">
        <v>-7.0485673794033976E-2</v>
      </c>
    </row>
    <row r="17" spans="2:11" x14ac:dyDescent="0.25">
      <c r="D17" t="s">
        <v>71</v>
      </c>
      <c r="E17" t="s">
        <v>87</v>
      </c>
      <c r="F17" s="3">
        <v>-4740.5925000000007</v>
      </c>
      <c r="G17" s="3">
        <v>-2962.2449999999999</v>
      </c>
      <c r="H17" s="3"/>
      <c r="I17" s="3">
        <v>1778.3475000000008</v>
      </c>
      <c r="J17" s="6"/>
      <c r="K17" s="6">
        <v>-0.37513190598010704</v>
      </c>
    </row>
    <row r="18" spans="2:11" x14ac:dyDescent="0.25">
      <c r="C18" t="s">
        <v>25</v>
      </c>
      <c r="D18" t="s">
        <v>72</v>
      </c>
      <c r="E18" t="s">
        <v>88</v>
      </c>
      <c r="F18" s="3">
        <v>-4042.2375000000025</v>
      </c>
      <c r="G18" s="3">
        <v>-3683.1000000000017</v>
      </c>
      <c r="H18" s="3"/>
      <c r="I18" s="3">
        <v>359.13750000000073</v>
      </c>
      <c r="J18" s="6"/>
      <c r="K18" s="6">
        <v>-8.884621450372486E-2</v>
      </c>
    </row>
    <row r="19" spans="2:11" x14ac:dyDescent="0.25">
      <c r="D19" t="s">
        <v>73</v>
      </c>
      <c r="E19" t="s">
        <v>89</v>
      </c>
      <c r="F19" s="3">
        <v>22961.197499999995</v>
      </c>
      <c r="G19" s="3">
        <v>177045.68250000002</v>
      </c>
      <c r="H19" s="3"/>
      <c r="I19" s="3">
        <v>154084.48500000004</v>
      </c>
      <c r="J19" s="6"/>
      <c r="K19" s="6">
        <v>6.7106467334728546</v>
      </c>
    </row>
    <row r="20" spans="2:11" x14ac:dyDescent="0.25">
      <c r="D20" t="s">
        <v>74</v>
      </c>
      <c r="E20" t="s">
        <v>90</v>
      </c>
      <c r="F20" s="3">
        <v>857.65499999999997</v>
      </c>
      <c r="G20" s="3">
        <v>844.42500000000007</v>
      </c>
      <c r="H20" s="3"/>
      <c r="I20" s="3">
        <v>-13.229999999999905</v>
      </c>
      <c r="J20" s="6"/>
      <c r="K20" s="6">
        <v>-1.5425783094600866E-2</v>
      </c>
    </row>
    <row r="21" spans="2:11" x14ac:dyDescent="0.25">
      <c r="C21" t="s">
        <v>26</v>
      </c>
      <c r="D21" t="s">
        <v>67</v>
      </c>
      <c r="E21" t="s">
        <v>83</v>
      </c>
      <c r="F21" s="3">
        <v>-11250</v>
      </c>
      <c r="G21" s="3">
        <v>-15246.727500000001</v>
      </c>
      <c r="H21" s="3"/>
      <c r="I21" s="3">
        <v>-3996.7275000000009</v>
      </c>
      <c r="J21" s="6"/>
      <c r="K21" s="6">
        <v>0.35526466666666673</v>
      </c>
    </row>
    <row r="22" spans="2:11" x14ac:dyDescent="0.25">
      <c r="B22" s="4" t="s">
        <v>34</v>
      </c>
      <c r="C22" s="4"/>
      <c r="D22" s="4"/>
      <c r="E22" s="4"/>
      <c r="F22" s="5">
        <v>-792198.84749992751</v>
      </c>
      <c r="G22" s="5">
        <v>218135.09999980032</v>
      </c>
      <c r="H22" s="5"/>
      <c r="I22" s="5">
        <v>1010333.9474997278</v>
      </c>
      <c r="J22" s="7"/>
      <c r="K22" s="7">
        <v>-1.2753539729175385</v>
      </c>
    </row>
    <row r="23" spans="2:11" x14ac:dyDescent="0.25">
      <c r="B23" t="s">
        <v>13</v>
      </c>
      <c r="C23" t="s">
        <v>27</v>
      </c>
      <c r="D23" t="s">
        <v>75</v>
      </c>
      <c r="E23" t="s">
        <v>91</v>
      </c>
      <c r="F23" s="3">
        <v>-41543.249999999993</v>
      </c>
      <c r="G23" s="3">
        <v>-29200.552499999998</v>
      </c>
      <c r="H23" s="3"/>
      <c r="I23" s="3">
        <v>12342.697499999995</v>
      </c>
      <c r="J23" s="6"/>
      <c r="K23" s="6">
        <v>-0.29710476431189176</v>
      </c>
    </row>
    <row r="24" spans="2:11" x14ac:dyDescent="0.25">
      <c r="D24" t="s">
        <v>76</v>
      </c>
      <c r="E24" t="s">
        <v>92</v>
      </c>
      <c r="F24" s="3">
        <v>10622.894999999995</v>
      </c>
      <c r="G24" s="3">
        <v>7996.2149999999965</v>
      </c>
      <c r="H24" s="3"/>
      <c r="I24" s="3">
        <v>-2626.6799999999985</v>
      </c>
      <c r="J24" s="6"/>
      <c r="K24" s="6">
        <v>-0.24726592892050611</v>
      </c>
    </row>
    <row r="25" spans="2:11" x14ac:dyDescent="0.25">
      <c r="C25" t="s">
        <v>28</v>
      </c>
      <c r="D25" t="s">
        <v>75</v>
      </c>
      <c r="E25" t="s">
        <v>91</v>
      </c>
      <c r="F25" s="3">
        <v>-73487.805000000051</v>
      </c>
      <c r="G25" s="3">
        <v>-75208.162499999948</v>
      </c>
      <c r="H25" s="3"/>
      <c r="I25" s="3">
        <v>-1720.3574999998964</v>
      </c>
      <c r="J25" s="6"/>
      <c r="K25" s="6">
        <v>2.3410108656802243E-2</v>
      </c>
    </row>
    <row r="26" spans="2:11" x14ac:dyDescent="0.25">
      <c r="C26" t="s">
        <v>29</v>
      </c>
      <c r="D26" t="s">
        <v>76</v>
      </c>
      <c r="E26" t="s">
        <v>92</v>
      </c>
      <c r="F26" s="3">
        <v>1540.395</v>
      </c>
      <c r="G26" s="3">
        <v>13098.285</v>
      </c>
      <c r="H26" s="3"/>
      <c r="I26" s="3">
        <v>11557.89</v>
      </c>
      <c r="J26" s="6"/>
      <c r="K26" s="6">
        <v>7.5031988548391801</v>
      </c>
    </row>
    <row r="27" spans="2:11" x14ac:dyDescent="0.25">
      <c r="B27" s="4" t="s">
        <v>35</v>
      </c>
      <c r="C27" s="4"/>
      <c r="D27" s="4"/>
      <c r="E27" s="4"/>
      <c r="F27" s="5">
        <v>-102867.76499999993</v>
      </c>
      <c r="G27" s="5">
        <v>-83314.215000000026</v>
      </c>
      <c r="H27" s="5"/>
      <c r="I27" s="5">
        <v>19553.549999999901</v>
      </c>
      <c r="J27" s="7"/>
      <c r="K27" s="7">
        <v>-0.19008432816635917</v>
      </c>
    </row>
    <row r="28" spans="2:11" x14ac:dyDescent="0.25">
      <c r="B28" t="s">
        <v>14</v>
      </c>
      <c r="C28" t="s">
        <v>30</v>
      </c>
      <c r="D28" t="s">
        <v>71</v>
      </c>
      <c r="E28" t="s">
        <v>87</v>
      </c>
      <c r="F28" s="3">
        <v>-36847.949999999997</v>
      </c>
      <c r="G28" s="3">
        <v>0</v>
      </c>
      <c r="H28" s="3"/>
      <c r="I28" s="3">
        <v>36847.949999999997</v>
      </c>
      <c r="J28" s="6"/>
      <c r="K28" s="6">
        <v>-1</v>
      </c>
    </row>
    <row r="29" spans="2:11" x14ac:dyDescent="0.25">
      <c r="B29" s="4" t="s">
        <v>36</v>
      </c>
      <c r="C29" s="4"/>
      <c r="D29" s="4"/>
      <c r="E29" s="4"/>
      <c r="F29" s="5">
        <v>-36847.949999999997</v>
      </c>
      <c r="G29" s="5">
        <v>0</v>
      </c>
      <c r="H29" s="5"/>
      <c r="I29" s="5">
        <v>36847.949999999997</v>
      </c>
      <c r="J29" s="7"/>
      <c r="K29" s="7">
        <v>-1</v>
      </c>
    </row>
    <row r="30" spans="2:11" x14ac:dyDescent="0.25">
      <c r="B30" t="s">
        <v>1</v>
      </c>
      <c r="F30" s="3">
        <v>-931914.56249992177</v>
      </c>
      <c r="G30" s="3">
        <v>134820.8849998042</v>
      </c>
      <c r="H30" s="3"/>
      <c r="I30" s="3">
        <v>1066735.447499726</v>
      </c>
      <c r="J30" s="6"/>
      <c r="K30" s="6">
        <v>-1.1446708640737819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6"/>
  <sheetViews>
    <sheetView showGridLines="0" topLeftCell="A3" zoomScale="70" zoomScaleNormal="70" workbookViewId="0">
      <selection activeCell="D30" sqref="D30"/>
    </sheetView>
  </sheetViews>
  <sheetFormatPr baseColWidth="10" defaultRowHeight="15" x14ac:dyDescent="0.25"/>
  <cols>
    <col min="2" max="2" width="36.140625" customWidth="1"/>
    <col min="3" max="3" width="17.140625" customWidth="1"/>
    <col min="4" max="4" width="41.28515625" customWidth="1"/>
    <col min="5" max="5" width="13.28515625" bestFit="1" customWidth="1"/>
    <col min="6" max="6" width="14.5703125" bestFit="1" customWidth="1"/>
    <col min="8" max="8" width="9.5703125" bestFit="1" customWidth="1"/>
    <col min="9" max="9" width="7.42578125" customWidth="1"/>
  </cols>
  <sheetData>
    <row r="2" spans="2:6" x14ac:dyDescent="0.25">
      <c r="B2" s="1" t="s">
        <v>0</v>
      </c>
      <c r="C2" t="s">
        <v>17</v>
      </c>
    </row>
    <row r="4" spans="2:6" x14ac:dyDescent="0.25">
      <c r="B4" s="1" t="s">
        <v>40</v>
      </c>
      <c r="E4" s="1" t="s">
        <v>31</v>
      </c>
    </row>
    <row r="5" spans="2:6" x14ac:dyDescent="0.25">
      <c r="B5" s="1" t="s">
        <v>32</v>
      </c>
      <c r="C5" s="1" t="s">
        <v>16</v>
      </c>
      <c r="D5" s="1" t="s">
        <v>33</v>
      </c>
      <c r="E5">
        <v>2013</v>
      </c>
      <c r="F5">
        <v>2014</v>
      </c>
    </row>
    <row r="6" spans="2:6" x14ac:dyDescent="0.25">
      <c r="B6" t="s">
        <v>12</v>
      </c>
      <c r="C6" t="s">
        <v>38</v>
      </c>
      <c r="D6" t="s">
        <v>22</v>
      </c>
      <c r="E6" s="3">
        <v>5283385.9500001902</v>
      </c>
      <c r="F6" s="3">
        <v>6444536.8800000632</v>
      </c>
    </row>
    <row r="7" spans="2:6" x14ac:dyDescent="0.25">
      <c r="D7" t="s">
        <v>24</v>
      </c>
      <c r="E7" s="3">
        <v>2331.6</v>
      </c>
      <c r="F7" s="3">
        <v>2550</v>
      </c>
    </row>
    <row r="8" spans="2:6" x14ac:dyDescent="0.25">
      <c r="D8" t="s">
        <v>20</v>
      </c>
      <c r="E8" s="3">
        <v>158911.19999999998</v>
      </c>
      <c r="F8" s="3">
        <v>138780.39749999999</v>
      </c>
    </row>
    <row r="9" spans="2:6" x14ac:dyDescent="0.25">
      <c r="D9" t="s">
        <v>25</v>
      </c>
      <c r="E9" s="3">
        <v>23818.852499999994</v>
      </c>
      <c r="F9" s="3">
        <v>177890.10750000001</v>
      </c>
    </row>
    <row r="10" spans="2:6" x14ac:dyDescent="0.25">
      <c r="C10" t="s">
        <v>37</v>
      </c>
      <c r="D10" t="s">
        <v>18</v>
      </c>
      <c r="E10" s="3">
        <v>0</v>
      </c>
      <c r="F10" s="3">
        <v>-43881.614999999991</v>
      </c>
    </row>
    <row r="11" spans="2:6" x14ac:dyDescent="0.25">
      <c r="D11" t="s">
        <v>19</v>
      </c>
      <c r="E11" s="3">
        <v>-4398753.1950000012</v>
      </c>
      <c r="F11" s="3">
        <v>-4617136.9350000024</v>
      </c>
    </row>
    <row r="12" spans="2:6" x14ac:dyDescent="0.25">
      <c r="D12" t="s">
        <v>20</v>
      </c>
      <c r="E12" s="3">
        <v>-153124.20000000001</v>
      </c>
      <c r="F12" s="3">
        <v>-138780.39749999999</v>
      </c>
    </row>
    <row r="13" spans="2:6" x14ac:dyDescent="0.25">
      <c r="D13" t="s">
        <v>21</v>
      </c>
      <c r="E13" s="3">
        <v>-510308.9924999997</v>
      </c>
      <c r="F13" s="3">
        <v>-628566.27000000037</v>
      </c>
    </row>
    <row r="14" spans="2:6" x14ac:dyDescent="0.25">
      <c r="D14" t="s">
        <v>23</v>
      </c>
      <c r="E14" s="3">
        <v>-1183167.8250000002</v>
      </c>
      <c r="F14" s="3">
        <v>-1098327.2399999984</v>
      </c>
    </row>
    <row r="15" spans="2:6" x14ac:dyDescent="0.25">
      <c r="D15" t="s">
        <v>25</v>
      </c>
      <c r="E15" s="3">
        <v>-4042.2375000000025</v>
      </c>
      <c r="F15" s="3">
        <v>-3683.1000000000017</v>
      </c>
    </row>
    <row r="16" spans="2:6" x14ac:dyDescent="0.25">
      <c r="D16" t="s">
        <v>26</v>
      </c>
      <c r="E16" s="3">
        <v>-11250</v>
      </c>
      <c r="F16" s="3">
        <v>-15246.727500000001</v>
      </c>
    </row>
    <row r="17" spans="2:6" x14ac:dyDescent="0.25">
      <c r="B17" s="4" t="s">
        <v>34</v>
      </c>
      <c r="C17" s="4"/>
      <c r="D17" s="4"/>
      <c r="E17" s="5">
        <v>-792198.84749979898</v>
      </c>
      <c r="F17" s="5">
        <v>218135.10000002384</v>
      </c>
    </row>
    <row r="18" spans="2:6" x14ac:dyDescent="0.25">
      <c r="B18" t="s">
        <v>13</v>
      </c>
      <c r="C18" t="s">
        <v>38</v>
      </c>
      <c r="D18" t="s">
        <v>27</v>
      </c>
      <c r="E18" s="3">
        <v>10622.894999999995</v>
      </c>
      <c r="F18" s="3">
        <v>7996.2149999999965</v>
      </c>
    </row>
    <row r="19" spans="2:6" x14ac:dyDescent="0.25">
      <c r="D19" t="s">
        <v>29</v>
      </c>
      <c r="E19" s="3">
        <v>1540.395</v>
      </c>
      <c r="F19" s="3">
        <v>13098.285</v>
      </c>
    </row>
    <row r="20" spans="2:6" x14ac:dyDescent="0.25">
      <c r="C20" t="s">
        <v>37</v>
      </c>
      <c r="D20" t="s">
        <v>27</v>
      </c>
      <c r="E20" s="3">
        <v>-41543.249999999993</v>
      </c>
      <c r="F20" s="3">
        <v>-29200.552499999998</v>
      </c>
    </row>
    <row r="21" spans="2:6" x14ac:dyDescent="0.25">
      <c r="D21" t="s">
        <v>28</v>
      </c>
      <c r="E21" s="3">
        <v>-73487.805000000051</v>
      </c>
      <c r="F21" s="3">
        <v>-75208.162499999948</v>
      </c>
    </row>
    <row r="22" spans="2:6" x14ac:dyDescent="0.25">
      <c r="B22" s="4" t="s">
        <v>35</v>
      </c>
      <c r="C22" s="4"/>
      <c r="D22" s="4"/>
      <c r="E22" s="5">
        <v>-102867.76499999993</v>
      </c>
      <c r="F22" s="5">
        <v>-83314.215000000011</v>
      </c>
    </row>
    <row r="23" spans="2:6" x14ac:dyDescent="0.25">
      <c r="B23" t="s">
        <v>14</v>
      </c>
      <c r="C23" t="s">
        <v>37</v>
      </c>
      <c r="D23" t="s">
        <v>30</v>
      </c>
      <c r="E23" s="3">
        <v>-36847.949999999997</v>
      </c>
      <c r="F23" s="3">
        <v>0</v>
      </c>
    </row>
    <row r="24" spans="2:6" x14ac:dyDescent="0.25">
      <c r="B24" s="4" t="s">
        <v>36</v>
      </c>
      <c r="C24" s="4"/>
      <c r="D24" s="4"/>
      <c r="E24" s="5">
        <v>-36847.949999999997</v>
      </c>
      <c r="F24" s="5">
        <v>0</v>
      </c>
    </row>
    <row r="25" spans="2:6" x14ac:dyDescent="0.25">
      <c r="B25" t="s">
        <v>1</v>
      </c>
      <c r="E25" s="3">
        <v>-931914.56249979325</v>
      </c>
      <c r="F25" s="3">
        <v>134820.88500002772</v>
      </c>
    </row>
    <row r="28" spans="2:6" x14ac:dyDescent="0.25">
      <c r="D28" t="s">
        <v>93</v>
      </c>
      <c r="E28" s="9">
        <f>+GETPIVOTDATA("SALDO_PYG",$B$4,"Año",2013,"Cod_undig","7","Agrupa_2","RESULTADO DE EXPLOTACIÓN","Agrupa_3","Importe neto de la cifra de negocios-")+GETPIVOTDATA("SALDO_PYG",$B$4,"Año",2013,"Cod_undig","6","Agrupa_2","RESULTADO DE EXPLOTACIÓN","Agrupa_3","Aprovisionamientos-")</f>
        <v>884632.75500018895</v>
      </c>
      <c r="F28" s="9">
        <f>+GETPIVOTDATA("SALDO_PYG",$B$4,"Año",2014,"Cod_undig","7","Agrupa_2","RESULTADO DE EXPLOTACIÓN","Agrupa_3","Importe neto de la cifra de negocios-")+GETPIVOTDATA("SALDO_PYG",$B$4,"Año",2014,"Cod_undig","6","Agrupa_2","RESULTADO DE EXPLOTACIÓN","Agrupa_3","Aprovisionamientos-")</f>
        <v>1827399.9450000608</v>
      </c>
    </row>
    <row r="30" spans="2:6" x14ac:dyDescent="0.25">
      <c r="D30" t="s">
        <v>94</v>
      </c>
      <c r="E30" s="8">
        <f>+E28/GETPIVOTDATA("SALDO_PYG",$B$4,"Año",2013,"Cod_undig","7","Agrupa_2","RESULTADO DE EXPLOTACIÓN","Agrupa_3","Importe neto de la cifra de negocios-")</f>
        <v>0.16743670884012499</v>
      </c>
      <c r="F30" s="8">
        <f>+F28/GETPIVOTDATA("SALDO_PYG",$B$4,"Año",2014,"Cod_undig","7","Agrupa_2","RESULTADO DE EXPLOTACIÓN","Agrupa_3","Importe neto de la cifra de negocios-")</f>
        <v>0.283557993231632</v>
      </c>
    </row>
    <row r="32" spans="2:6" x14ac:dyDescent="0.25">
      <c r="D32" t="s">
        <v>95</v>
      </c>
      <c r="E32" s="8">
        <f>-+GETPIVOTDATA("SALDO_PYG",$B$4,"Año",2013,"Cod_undig","6","Agrupa_2","RESULTADO DE EXPLOTACIÓN","Agrupa_3","Aprovisionamientos-")/GETPIVOTDATA("SALDO_PYG",$B$4,"Año",2013,"Cod_undig","7","Agrupa_2","RESULTADO DE EXPLOTACIÓN","Agrupa_3","Importe neto de la cifra de negocios-")</f>
        <v>0.83256329115987504</v>
      </c>
      <c r="F32" s="8">
        <f>-GETPIVOTDATA("SALDO_PYG",$B$4,"Año",2014,"Cod_undig","6","Agrupa_2","RESULTADO DE EXPLOTACIÓN","Agrupa_3","Aprovisionamientos-")/GETPIVOTDATA("SALDO_PYG",$B$4,"Año",2014,"Cod_undig","7","Agrupa_2","RESULTADO DE EXPLOTACIÓN","Agrupa_3","Importe neto de la cifra de negocios-")</f>
        <v>0.716442006768368</v>
      </c>
    </row>
    <row r="33" spans="4:6" x14ac:dyDescent="0.25">
      <c r="E33" s="8"/>
      <c r="F33" s="8"/>
    </row>
    <row r="34" spans="4:6" x14ac:dyDescent="0.25">
      <c r="D34" t="s">
        <v>96</v>
      </c>
      <c r="E34" s="8">
        <f>-GETPIVOTDATA("SALDO_PYG",$B$4,"Año",2013,"Cod_undig","6","Agrupa_2","RESULTADO DE EXPLOTACIÓN","Agrupa_3","Gastos de personal-")/GETPIVOTDATA("SALDO_PYG",$B$4,"Año",2013,"Cod_undig","7","Agrupa_2","RESULTADO DE EXPLOTACIÓN","Agrupa_3","Importe neto de la cifra de negocios-")</f>
        <v>9.6587490925205133E-2</v>
      </c>
      <c r="F34" s="8">
        <f>-GETPIVOTDATA("SALDO_PYG",$B$4,"Año",2014,"Cod_undig","6","Agrupa_2","RESULTADO DE EXPLOTACIÓN","Agrupa_3","Gastos de personal-")/GETPIVOTDATA("SALDO_PYG",$B$4,"Año",2014,"Cod_undig","7","Agrupa_2","RESULTADO DE EXPLOTACIÓN","Agrupa_3","Importe neto de la cifra de negocios-")</f>
        <v>9.7534746360237165E-2</v>
      </c>
    </row>
    <row r="36" spans="4:6" x14ac:dyDescent="0.25">
      <c r="D36" t="s">
        <v>97</v>
      </c>
      <c r="E36" s="8">
        <f>+GETPIVOTDATA("SALDO_PYG",$B$4,"Año",2013,"Agrupa_2","RESULTADO DE EXPLOTACIÓN")/GETPIVOTDATA("SALDO_PYG",$B$4,"Año",2013,"Cod_undig","7","Agrupa_2","RESULTADO DE EXPLOTACIÓN","Agrupa_3","Importe neto de la cifra de negocios-")</f>
        <v>-0.14994150626072858</v>
      </c>
      <c r="F36" s="8">
        <f>+GETPIVOTDATA("SALDO_PYG",$B$4,"Año",2014,"Agrupa_2","RESULTADO DE EXPLOTACIÓN")/GETPIVOTDATA("SALDO_PYG",$B$4,"Año",2014,"Cod_undig","7","Agrupa_2","RESULTADO DE EXPLOTACIÓN","Agrupa_3","Importe neto de la cifra de negocios-")</f>
        <v>3.3848064502040948E-2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7"/>
  <sheetViews>
    <sheetView showGridLines="0" zoomScale="70" zoomScaleNormal="70" workbookViewId="0">
      <selection activeCell="D38" sqref="D38"/>
    </sheetView>
  </sheetViews>
  <sheetFormatPr baseColWidth="10" defaultRowHeight="15" x14ac:dyDescent="0.25"/>
  <cols>
    <col min="2" max="2" width="26.5703125" bestFit="1" customWidth="1"/>
    <col min="3" max="3" width="24.85546875" customWidth="1"/>
    <col min="4" max="4" width="50.28515625" customWidth="1"/>
    <col min="5" max="5" width="10.28515625" customWidth="1"/>
    <col min="6" max="6" width="13.5703125" bestFit="1" customWidth="1"/>
    <col min="7" max="7" width="11.5703125" bestFit="1" customWidth="1"/>
    <col min="8" max="8" width="13.5703125" bestFit="1" customWidth="1"/>
    <col min="9" max="9" width="7.42578125" customWidth="1"/>
  </cols>
  <sheetData>
    <row r="2" spans="2:8" x14ac:dyDescent="0.25">
      <c r="B2" s="1" t="s">
        <v>0</v>
      </c>
      <c r="C2" t="s">
        <v>17</v>
      </c>
      <c r="D2" s="10" t="s">
        <v>105</v>
      </c>
    </row>
    <row r="4" spans="2:8" x14ac:dyDescent="0.25">
      <c r="E4" s="1" t="s">
        <v>39</v>
      </c>
      <c r="F4" s="1" t="s">
        <v>31</v>
      </c>
    </row>
    <row r="5" spans="2:8" x14ac:dyDescent="0.25">
      <c r="E5" t="s">
        <v>106</v>
      </c>
      <c r="G5" t="s">
        <v>107</v>
      </c>
    </row>
    <row r="6" spans="2:8" x14ac:dyDescent="0.25">
      <c r="B6" s="1" t="s">
        <v>98</v>
      </c>
      <c r="C6" s="1" t="s">
        <v>103</v>
      </c>
      <c r="D6" s="1" t="s">
        <v>33</v>
      </c>
      <c r="E6">
        <v>2013</v>
      </c>
      <c r="F6">
        <v>2014</v>
      </c>
      <c r="G6">
        <v>2013</v>
      </c>
      <c r="H6">
        <v>2014</v>
      </c>
    </row>
    <row r="7" spans="2:8" x14ac:dyDescent="0.25">
      <c r="B7" t="s">
        <v>2</v>
      </c>
      <c r="C7" t="s">
        <v>2</v>
      </c>
      <c r="D7" t="s">
        <v>48</v>
      </c>
      <c r="E7" s="3">
        <v>6710.9774999999208</v>
      </c>
      <c r="F7" s="3">
        <v>-341829.74249999947</v>
      </c>
      <c r="G7" s="6">
        <v>-4.6921550543675668E-3</v>
      </c>
      <c r="H7" s="6">
        <v>0.25966550051846538</v>
      </c>
    </row>
    <row r="8" spans="2:8" x14ac:dyDescent="0.25">
      <c r="D8" t="s">
        <v>49</v>
      </c>
      <c r="E8" s="3">
        <v>-1175897.1974999867</v>
      </c>
      <c r="F8" s="3">
        <v>-2166322.6649998985</v>
      </c>
      <c r="G8" s="6">
        <v>0.82215921282201954</v>
      </c>
      <c r="H8" s="6">
        <v>1.645612388722129</v>
      </c>
    </row>
    <row r="9" spans="2:8" x14ac:dyDescent="0.25">
      <c r="D9" t="s">
        <v>50</v>
      </c>
      <c r="E9" s="3">
        <v>-90586.68</v>
      </c>
      <c r="F9" s="3">
        <v>-6421.2225000000035</v>
      </c>
      <c r="G9" s="6">
        <v>6.3336041347237776E-2</v>
      </c>
      <c r="H9" s="6">
        <v>4.8777790434749394E-3</v>
      </c>
    </row>
    <row r="10" spans="2:8" x14ac:dyDescent="0.25">
      <c r="D10" t="s">
        <v>9</v>
      </c>
      <c r="E10" s="3">
        <v>5787.0000000000291</v>
      </c>
      <c r="F10" s="3">
        <v>-44391.525000002235</v>
      </c>
      <c r="G10" s="6">
        <v>-4.0461320723583953E-3</v>
      </c>
      <c r="H10" s="6">
        <v>3.3721312468599968E-2</v>
      </c>
    </row>
    <row r="11" spans="2:8" x14ac:dyDescent="0.25">
      <c r="D11" t="s">
        <v>51</v>
      </c>
      <c r="E11" s="3">
        <v>59438.820000000007</v>
      </c>
      <c r="F11" s="3">
        <v>14832.2925</v>
      </c>
      <c r="G11" s="6">
        <v>-4.155820216781346E-2</v>
      </c>
      <c r="H11" s="6">
        <v>-1.126711393713432E-2</v>
      </c>
    </row>
    <row r="12" spans="2:8" x14ac:dyDescent="0.25">
      <c r="D12" t="s">
        <v>60</v>
      </c>
      <c r="E12" s="3">
        <v>-75000</v>
      </c>
      <c r="F12" s="3">
        <v>0</v>
      </c>
      <c r="G12" s="6">
        <v>5.2438207262291023E-2</v>
      </c>
      <c r="H12" s="6">
        <v>0</v>
      </c>
    </row>
    <row r="13" spans="2:8" x14ac:dyDescent="0.25">
      <c r="D13" t="s">
        <v>52</v>
      </c>
      <c r="E13" s="3">
        <v>25807.237500000279</v>
      </c>
      <c r="F13" s="3">
        <v>4794.0974999994505</v>
      </c>
      <c r="G13" s="6">
        <v>-1.8043803585229119E-2</v>
      </c>
      <c r="H13" s="6">
        <v>-3.6417595431201622E-3</v>
      </c>
    </row>
    <row r="14" spans="2:8" x14ac:dyDescent="0.25">
      <c r="D14" t="s">
        <v>53</v>
      </c>
      <c r="E14" s="3">
        <v>-3427.3950000000041</v>
      </c>
      <c r="F14" s="3">
        <v>151769.12249999997</v>
      </c>
      <c r="G14" s="6">
        <v>2.3963526583965352E-3</v>
      </c>
      <c r="H14" s="6">
        <v>-0.11528898822258228</v>
      </c>
    </row>
    <row r="15" spans="2:8" x14ac:dyDescent="0.25">
      <c r="D15" t="s">
        <v>54</v>
      </c>
      <c r="E15" s="3">
        <v>310.64999999999964</v>
      </c>
      <c r="F15" s="3">
        <v>476.11500000000001</v>
      </c>
      <c r="G15" s="6">
        <v>-2.1719905448040918E-4</v>
      </c>
      <c r="H15" s="6">
        <v>-3.6167315013364973E-4</v>
      </c>
    </row>
    <row r="16" spans="2:8" x14ac:dyDescent="0.25">
      <c r="D16" t="s">
        <v>15</v>
      </c>
      <c r="E16" s="3">
        <v>-198673.43999998644</v>
      </c>
      <c r="F16" s="3">
        <v>1082003.197499983</v>
      </c>
      <c r="G16" s="6">
        <v>0.13890772032308837</v>
      </c>
      <c r="H16" s="6">
        <v>-0.82192643561849643</v>
      </c>
    </row>
    <row r="17" spans="2:8" x14ac:dyDescent="0.25">
      <c r="B17" s="4" t="s">
        <v>100</v>
      </c>
      <c r="C17" s="4"/>
      <c r="D17" s="4"/>
      <c r="E17" s="5">
        <v>-1445530.0274998918</v>
      </c>
      <c r="F17" s="5">
        <v>-1305090.3300005123</v>
      </c>
      <c r="G17" s="7">
        <v>1.0106800424787277</v>
      </c>
      <c r="H17" s="7">
        <v>0.99139101028165411</v>
      </c>
    </row>
    <row r="18" spans="2:8" x14ac:dyDescent="0.25">
      <c r="B18" t="s">
        <v>3</v>
      </c>
      <c r="C18" t="s">
        <v>3</v>
      </c>
      <c r="D18" t="s">
        <v>57</v>
      </c>
      <c r="E18" s="3">
        <v>10521.0375</v>
      </c>
      <c r="F18" s="3">
        <v>8393.5949999999993</v>
      </c>
      <c r="G18" s="6">
        <v>-7.3560579338578166E-3</v>
      </c>
      <c r="H18" s="6">
        <v>-6.376060289207547E-3</v>
      </c>
    </row>
    <row r="19" spans="2:8" x14ac:dyDescent="0.25">
      <c r="D19" t="s">
        <v>58</v>
      </c>
      <c r="E19" s="3">
        <v>4754.1450000000004</v>
      </c>
      <c r="F19" s="3">
        <v>-18970.040563515002</v>
      </c>
      <c r="G19" s="6">
        <v>-3.3239845448664613E-3</v>
      </c>
      <c r="H19" s="6">
        <v>1.4410288121083322E-2</v>
      </c>
    </row>
    <row r="20" spans="2:8" x14ac:dyDescent="0.25">
      <c r="D20" t="s">
        <v>59</v>
      </c>
      <c r="E20" s="3">
        <v>0</v>
      </c>
      <c r="F20" s="3">
        <v>-756.63</v>
      </c>
      <c r="G20" s="6">
        <v>0</v>
      </c>
      <c r="H20" s="6">
        <v>5.747618864888176E-4</v>
      </c>
    </row>
    <row r="21" spans="2:8" x14ac:dyDescent="0.25">
      <c r="B21" s="4" t="s">
        <v>101</v>
      </c>
      <c r="C21" s="4"/>
      <c r="D21" s="4"/>
      <c r="E21" s="5">
        <v>15275.182500000001</v>
      </c>
      <c r="F21" s="5">
        <v>-11333.075563515027</v>
      </c>
      <c r="G21" s="7">
        <v>-1.0680042478724278E-2</v>
      </c>
      <c r="H21" s="7">
        <v>8.6089897183646118E-3</v>
      </c>
    </row>
    <row r="22" spans="2:8" x14ac:dyDescent="0.25">
      <c r="B22" t="s">
        <v>1</v>
      </c>
      <c r="E22" s="3">
        <v>-1430254.844999887</v>
      </c>
      <c r="F22" s="3">
        <v>-1316423.4055640027</v>
      </c>
      <c r="G22" s="6">
        <v>1</v>
      </c>
      <c r="H22" s="6">
        <v>1</v>
      </c>
    </row>
    <row r="31" spans="2:8" x14ac:dyDescent="0.25">
      <c r="B31" s="1" t="s">
        <v>0</v>
      </c>
      <c r="C31" t="s">
        <v>17</v>
      </c>
      <c r="D31" s="10" t="s">
        <v>108</v>
      </c>
    </row>
    <row r="33" spans="2:8" x14ac:dyDescent="0.25">
      <c r="E33" s="1" t="s">
        <v>39</v>
      </c>
      <c r="F33" s="1" t="s">
        <v>31</v>
      </c>
    </row>
    <row r="34" spans="2:8" x14ac:dyDescent="0.25">
      <c r="E34" t="s">
        <v>106</v>
      </c>
      <c r="G34" t="s">
        <v>107</v>
      </c>
    </row>
    <row r="35" spans="2:8" x14ac:dyDescent="0.25">
      <c r="B35" s="1" t="s">
        <v>98</v>
      </c>
      <c r="C35" s="1" t="s">
        <v>103</v>
      </c>
      <c r="D35" s="1" t="s">
        <v>33</v>
      </c>
      <c r="E35">
        <v>2013</v>
      </c>
      <c r="F35">
        <v>2014</v>
      </c>
      <c r="G35">
        <v>2013</v>
      </c>
      <c r="H35">
        <v>2014</v>
      </c>
    </row>
    <row r="36" spans="2:8" x14ac:dyDescent="0.25">
      <c r="B36" t="s">
        <v>4</v>
      </c>
      <c r="C36" t="s">
        <v>4</v>
      </c>
      <c r="D36" t="s">
        <v>45</v>
      </c>
      <c r="E36" s="3">
        <v>107673.9599999981</v>
      </c>
      <c r="F36" s="3">
        <v>221224.66500001494</v>
      </c>
      <c r="G36" s="6">
        <v>7.5283059083039658E-2</v>
      </c>
      <c r="H36" s="6">
        <v>0.16804972904579124</v>
      </c>
    </row>
    <row r="37" spans="2:8" x14ac:dyDescent="0.25">
      <c r="D37" t="s">
        <v>7</v>
      </c>
      <c r="E37" s="3">
        <v>999611.27250000043</v>
      </c>
      <c r="F37" s="3">
        <v>1028873.6924999971</v>
      </c>
      <c r="G37" s="6">
        <v>0.6989043078539261</v>
      </c>
      <c r="H37" s="6">
        <v>0.78156721469984181</v>
      </c>
    </row>
    <row r="38" spans="2:8" x14ac:dyDescent="0.25">
      <c r="D38" t="s">
        <v>46</v>
      </c>
      <c r="E38" s="3">
        <v>0</v>
      </c>
      <c r="F38" s="3">
        <v>0</v>
      </c>
      <c r="G38" s="6">
        <v>0</v>
      </c>
      <c r="H38" s="6">
        <v>0</v>
      </c>
    </row>
    <row r="39" spans="2:8" x14ac:dyDescent="0.25">
      <c r="D39" t="s">
        <v>47</v>
      </c>
      <c r="E39" s="3">
        <v>83167.74000000814</v>
      </c>
      <c r="F39" s="3">
        <v>94904.917499989504</v>
      </c>
      <c r="G39" s="6">
        <v>5.8148895835386794E-2</v>
      </c>
      <c r="H39" s="6">
        <v>7.2092981453877811E-2</v>
      </c>
    </row>
    <row r="40" spans="2:8" x14ac:dyDescent="0.25">
      <c r="D40" t="s">
        <v>43</v>
      </c>
      <c r="E40" s="3">
        <v>-765263.84999999963</v>
      </c>
      <c r="F40" s="3">
        <v>105182.49000000488</v>
      </c>
      <c r="G40" s="6">
        <v>-0.53505419168817969</v>
      </c>
      <c r="H40" s="6">
        <v>7.9900172726496271E-2</v>
      </c>
    </row>
    <row r="41" spans="2:8" x14ac:dyDescent="0.25">
      <c r="D41" t="s">
        <v>44</v>
      </c>
      <c r="E41" s="3">
        <v>73151.159999999916</v>
      </c>
      <c r="F41" s="3">
        <v>1058.9325000000244</v>
      </c>
      <c r="G41" s="6">
        <v>5.114554252739454E-2</v>
      </c>
      <c r="H41" s="6">
        <v>8.0440090033710493E-4</v>
      </c>
    </row>
    <row r="42" spans="2:8" x14ac:dyDescent="0.25">
      <c r="B42" s="4" t="s">
        <v>102</v>
      </c>
      <c r="C42" s="4"/>
      <c r="D42" s="4"/>
      <c r="E42" s="5">
        <v>498340.2824998647</v>
      </c>
      <c r="F42" s="5">
        <v>1451244.697500091</v>
      </c>
      <c r="G42" s="7">
        <v>0.3484276136114679</v>
      </c>
      <c r="H42" s="7">
        <v>1.1024144988264084</v>
      </c>
    </row>
    <row r="43" spans="2:8" x14ac:dyDescent="0.25">
      <c r="B43" t="s">
        <v>5</v>
      </c>
      <c r="C43" t="s">
        <v>5</v>
      </c>
      <c r="D43" t="s">
        <v>55</v>
      </c>
      <c r="E43" s="3">
        <v>0</v>
      </c>
      <c r="F43" s="3">
        <v>-119551.08750000001</v>
      </c>
      <c r="G43" s="6">
        <v>0</v>
      </c>
      <c r="H43" s="6">
        <v>-9.0815044793957883E-2</v>
      </c>
    </row>
    <row r="44" spans="2:8" x14ac:dyDescent="0.25">
      <c r="D44" t="s">
        <v>56</v>
      </c>
      <c r="E44" s="3">
        <v>0</v>
      </c>
      <c r="F44" s="3">
        <v>119551.08750000001</v>
      </c>
      <c r="G44" s="6">
        <v>0</v>
      </c>
      <c r="H44" s="6">
        <v>9.0815044793957883E-2</v>
      </c>
    </row>
    <row r="45" spans="2:8" x14ac:dyDescent="0.25">
      <c r="C45" t="s">
        <v>104</v>
      </c>
      <c r="E45" s="3">
        <v>931914.5624998007</v>
      </c>
      <c r="F45" s="3">
        <v>-134820.88500000909</v>
      </c>
      <c r="G45" s="6">
        <v>0.65157238638774684</v>
      </c>
      <c r="H45" s="6">
        <v>-0.10241449882617645</v>
      </c>
    </row>
    <row r="46" spans="2:8" x14ac:dyDescent="0.25">
      <c r="B46" s="4" t="s">
        <v>99</v>
      </c>
      <c r="C46" s="4"/>
      <c r="D46" s="4"/>
      <c r="E46" s="5">
        <v>931914.56249979045</v>
      </c>
      <c r="F46" s="5">
        <v>-134820.88500000909</v>
      </c>
      <c r="G46" s="7">
        <v>0.65157238638773962</v>
      </c>
      <c r="H46" s="7">
        <v>-0.10241449882617645</v>
      </c>
    </row>
    <row r="47" spans="2:8" x14ac:dyDescent="0.25">
      <c r="B47" t="s">
        <v>1</v>
      </c>
      <c r="E47" s="3">
        <v>1430254.8450007886</v>
      </c>
      <c r="F47" s="3">
        <v>1316423.8124997765</v>
      </c>
      <c r="G47" s="6">
        <v>1</v>
      </c>
      <c r="H47" s="6">
        <v>1</v>
      </c>
    </row>
  </sheetData>
  <pageMargins left="0.7" right="0.7" top="0.75" bottom="0.75" header="0.3" footer="0.3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7"/>
  <sheetViews>
    <sheetView showGridLines="0" topLeftCell="A16" zoomScale="85" zoomScaleNormal="85" workbookViewId="0">
      <selection activeCell="B33" sqref="B33"/>
    </sheetView>
  </sheetViews>
  <sheetFormatPr baseColWidth="10" defaultRowHeight="15" x14ac:dyDescent="0.25"/>
  <cols>
    <col min="2" max="2" width="26.5703125" bestFit="1" customWidth="1"/>
    <col min="3" max="3" width="14.85546875" customWidth="1"/>
    <col min="5" max="5" width="13.5703125" bestFit="1" customWidth="1"/>
  </cols>
  <sheetData>
    <row r="2" spans="2:6" x14ac:dyDescent="0.25">
      <c r="B2" s="1" t="s">
        <v>0</v>
      </c>
      <c r="C2" t="s">
        <v>17</v>
      </c>
      <c r="D2" s="10" t="s">
        <v>105</v>
      </c>
    </row>
    <row r="4" spans="2:6" x14ac:dyDescent="0.25">
      <c r="C4" s="1" t="s">
        <v>39</v>
      </c>
      <c r="D4" s="1" t="s">
        <v>31</v>
      </c>
    </row>
    <row r="5" spans="2:6" x14ac:dyDescent="0.25">
      <c r="C5" t="s">
        <v>106</v>
      </c>
      <c r="E5" t="s">
        <v>107</v>
      </c>
    </row>
    <row r="6" spans="2:6" x14ac:dyDescent="0.25">
      <c r="B6" s="1" t="s">
        <v>98</v>
      </c>
      <c r="C6">
        <v>2013</v>
      </c>
      <c r="D6">
        <v>2014</v>
      </c>
      <c r="E6">
        <v>2013</v>
      </c>
      <c r="F6">
        <v>2014</v>
      </c>
    </row>
    <row r="7" spans="2:6" x14ac:dyDescent="0.25">
      <c r="B7" t="s">
        <v>2</v>
      </c>
      <c r="C7" s="3">
        <v>-1445530.0275002196</v>
      </c>
      <c r="D7" s="3">
        <v>-1305090.3300000951</v>
      </c>
      <c r="E7" s="6">
        <v>1.0106800424787252</v>
      </c>
      <c r="F7" s="6">
        <v>0.99139101028165133</v>
      </c>
    </row>
    <row r="8" spans="2:6" x14ac:dyDescent="0.25">
      <c r="B8" t="s">
        <v>3</v>
      </c>
      <c r="C8" s="3">
        <v>15275.182500000001</v>
      </c>
      <c r="D8" s="3">
        <v>-11333.075563515005</v>
      </c>
      <c r="E8" s="6">
        <v>-1.068004247872183E-2</v>
      </c>
      <c r="F8" s="6">
        <v>8.6089897183673249E-3</v>
      </c>
    </row>
    <row r="9" spans="2:6" x14ac:dyDescent="0.25">
      <c r="B9" t="s">
        <v>1</v>
      </c>
      <c r="C9" s="3">
        <v>-1430254.8450002149</v>
      </c>
      <c r="D9" s="3">
        <v>-1316423.4055635855</v>
      </c>
      <c r="E9" s="6">
        <v>1</v>
      </c>
      <c r="F9" s="6">
        <v>1</v>
      </c>
    </row>
    <row r="27" spans="2:4" x14ac:dyDescent="0.25">
      <c r="B27" s="1" t="s">
        <v>0</v>
      </c>
      <c r="C27" t="s">
        <v>17</v>
      </c>
    </row>
    <row r="28" spans="2:4" x14ac:dyDescent="0.25">
      <c r="B28" s="1" t="s">
        <v>31</v>
      </c>
      <c r="C28" s="2">
        <v>2013</v>
      </c>
      <c r="D28" s="10" t="s">
        <v>105</v>
      </c>
    </row>
    <row r="30" spans="2:4" x14ac:dyDescent="0.25">
      <c r="B30" s="1" t="s">
        <v>98</v>
      </c>
      <c r="C30" s="1" t="s">
        <v>32</v>
      </c>
      <c r="D30" t="s">
        <v>106</v>
      </c>
    </row>
    <row r="31" spans="2:4" x14ac:dyDescent="0.25">
      <c r="B31" t="s">
        <v>2</v>
      </c>
      <c r="C31" t="s">
        <v>8</v>
      </c>
      <c r="D31" s="3">
        <v>-1177643.5874999799</v>
      </c>
    </row>
    <row r="32" spans="2:4" x14ac:dyDescent="0.25">
      <c r="C32" t="s">
        <v>9</v>
      </c>
      <c r="D32" s="3">
        <v>5787.0000000000291</v>
      </c>
    </row>
    <row r="33" spans="2:4" x14ac:dyDescent="0.25">
      <c r="C33" t="s">
        <v>15</v>
      </c>
      <c r="D33" s="3">
        <v>-273673.43999998085</v>
      </c>
    </row>
    <row r="34" spans="2:4" x14ac:dyDescent="0.25">
      <c r="B34" s="4" t="s">
        <v>100</v>
      </c>
      <c r="C34" s="4"/>
      <c r="D34" s="5">
        <v>-1445530.0274999887</v>
      </c>
    </row>
    <row r="35" spans="2:4" x14ac:dyDescent="0.25">
      <c r="B35" t="s">
        <v>3</v>
      </c>
      <c r="C35" t="s">
        <v>11</v>
      </c>
      <c r="D35" s="3">
        <v>15275.182500000001</v>
      </c>
    </row>
    <row r="36" spans="2:4" x14ac:dyDescent="0.25">
      <c r="B36" s="4" t="s">
        <v>101</v>
      </c>
      <c r="C36" s="4"/>
      <c r="D36" s="5">
        <v>15275.182500000001</v>
      </c>
    </row>
    <row r="37" spans="2:4" x14ac:dyDescent="0.25">
      <c r="B37" t="s">
        <v>1</v>
      </c>
      <c r="D37" s="3">
        <v>-1430254.8449999839</v>
      </c>
    </row>
  </sheetData>
  <pageMargins left="0.7" right="0.7" top="0.75" bottom="0.75" header="0.3" footer="0.3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9"/>
  <sheetViews>
    <sheetView showGridLines="0" zoomScale="40" zoomScaleNormal="40" workbookViewId="0">
      <selection activeCell="B33" sqref="B33"/>
    </sheetView>
  </sheetViews>
  <sheetFormatPr baseColWidth="10" defaultRowHeight="15" x14ac:dyDescent="0.25"/>
  <cols>
    <col min="2" max="2" width="26.5703125" bestFit="1" customWidth="1"/>
    <col min="3" max="3" width="43.28515625" bestFit="1" customWidth="1"/>
  </cols>
  <sheetData>
    <row r="2" spans="2:6" x14ac:dyDescent="0.25">
      <c r="B2" s="1" t="s">
        <v>0</v>
      </c>
      <c r="C2" t="s">
        <v>17</v>
      </c>
      <c r="D2" s="10" t="s">
        <v>108</v>
      </c>
    </row>
    <row r="4" spans="2:6" x14ac:dyDescent="0.25">
      <c r="C4" s="1" t="s">
        <v>39</v>
      </c>
      <c r="D4" s="1" t="s">
        <v>31</v>
      </c>
    </row>
    <row r="5" spans="2:6" x14ac:dyDescent="0.25">
      <c r="C5" t="s">
        <v>106</v>
      </c>
      <c r="E5" t="s">
        <v>107</v>
      </c>
    </row>
    <row r="6" spans="2:6" x14ac:dyDescent="0.25">
      <c r="B6" s="1" t="s">
        <v>98</v>
      </c>
      <c r="C6">
        <v>2013</v>
      </c>
      <c r="D6">
        <v>2014</v>
      </c>
      <c r="E6">
        <v>2013</v>
      </c>
      <c r="F6">
        <v>2014</v>
      </c>
    </row>
    <row r="7" spans="2:6" x14ac:dyDescent="0.25">
      <c r="B7" t="s">
        <v>4</v>
      </c>
      <c r="C7" s="3">
        <v>498340.28250027448</v>
      </c>
      <c r="D7" s="3">
        <v>1451244.697500091</v>
      </c>
      <c r="E7" s="6">
        <v>0.34842761361165642</v>
      </c>
      <c r="F7" s="6">
        <v>1.1024144988265208</v>
      </c>
    </row>
    <row r="8" spans="2:6" x14ac:dyDescent="0.25">
      <c r="B8" t="s">
        <v>5</v>
      </c>
      <c r="C8" s="3">
        <v>931914.56249981467</v>
      </c>
      <c r="D8" s="3">
        <v>-134820.88500000909</v>
      </c>
      <c r="E8" s="6">
        <v>0.65157238638757331</v>
      </c>
      <c r="F8" s="6">
        <v>-0.10241449882618689</v>
      </c>
    </row>
    <row r="9" spans="2:6" x14ac:dyDescent="0.25">
      <c r="B9" t="s">
        <v>1</v>
      </c>
      <c r="C9" s="3">
        <v>1430254.8450011909</v>
      </c>
      <c r="D9" s="3">
        <v>1316423.8124996424</v>
      </c>
      <c r="E9" s="6">
        <v>1</v>
      </c>
      <c r="F9" s="6">
        <v>1</v>
      </c>
    </row>
    <row r="27" spans="2:5" x14ac:dyDescent="0.25">
      <c r="B27" s="1" t="s">
        <v>0</v>
      </c>
      <c r="C27" t="s">
        <v>17</v>
      </c>
    </row>
    <row r="28" spans="2:5" x14ac:dyDescent="0.25">
      <c r="B28" s="1" t="s">
        <v>31</v>
      </c>
      <c r="C28" s="2">
        <v>2013</v>
      </c>
      <c r="D28" s="10" t="s">
        <v>108</v>
      </c>
    </row>
    <row r="30" spans="2:5" x14ac:dyDescent="0.25">
      <c r="B30" s="1" t="s">
        <v>98</v>
      </c>
      <c r="C30" s="1" t="s">
        <v>32</v>
      </c>
      <c r="D30" t="s">
        <v>106</v>
      </c>
      <c r="E30" t="s">
        <v>107</v>
      </c>
    </row>
    <row r="31" spans="2:5" x14ac:dyDescent="0.25">
      <c r="B31" t="s">
        <v>4</v>
      </c>
      <c r="C31" t="s">
        <v>6</v>
      </c>
      <c r="D31" s="3">
        <v>-692112.68999999948</v>
      </c>
      <c r="E31" s="6">
        <v>-0.48390864916065013</v>
      </c>
    </row>
    <row r="32" spans="2:5" x14ac:dyDescent="0.25">
      <c r="C32" t="s">
        <v>7</v>
      </c>
      <c r="D32" s="3">
        <v>1190452.9724998791</v>
      </c>
      <c r="E32" s="6">
        <v>0.83233626277203132</v>
      </c>
    </row>
    <row r="33" spans="2:5" x14ac:dyDescent="0.25">
      <c r="B33" s="4" t="s">
        <v>102</v>
      </c>
      <c r="C33" s="4"/>
      <c r="D33" s="5">
        <v>498340.28250026144</v>
      </c>
      <c r="E33" s="7">
        <v>0.3484276136116482</v>
      </c>
    </row>
    <row r="34" spans="2:5" x14ac:dyDescent="0.25">
      <c r="B34" t="s">
        <v>5</v>
      </c>
      <c r="C34" t="s">
        <v>10</v>
      </c>
      <c r="D34" s="3">
        <v>0</v>
      </c>
      <c r="E34" s="6">
        <v>0</v>
      </c>
    </row>
    <row r="35" spans="2:5" x14ac:dyDescent="0.25">
      <c r="C35" t="s">
        <v>12</v>
      </c>
      <c r="D35" s="3">
        <v>792198.84749980178</v>
      </c>
      <c r="E35" s="6">
        <v>0.55388649810806567</v>
      </c>
    </row>
    <row r="36" spans="2:5" x14ac:dyDescent="0.25">
      <c r="C36" t="s">
        <v>13</v>
      </c>
      <c r="D36" s="3">
        <v>102867.76500000017</v>
      </c>
      <c r="E36" s="6">
        <v>7.1922682422316697E-2</v>
      </c>
    </row>
    <row r="37" spans="2:5" x14ac:dyDescent="0.25">
      <c r="C37" t="s">
        <v>14</v>
      </c>
      <c r="D37" s="3">
        <v>36847.949999999997</v>
      </c>
      <c r="E37" s="6">
        <v>2.5763205857183731E-2</v>
      </c>
    </row>
    <row r="38" spans="2:5" x14ac:dyDescent="0.25">
      <c r="B38" s="4" t="s">
        <v>99</v>
      </c>
      <c r="C38" s="4"/>
      <c r="D38" s="5">
        <v>931914.56249977462</v>
      </c>
      <c r="E38" s="7">
        <v>0.651572386387547</v>
      </c>
    </row>
    <row r="39" spans="2:5" x14ac:dyDescent="0.25">
      <c r="B39" t="s">
        <v>1</v>
      </c>
      <c r="D39" s="3">
        <v>1430254.8450011872</v>
      </c>
      <c r="E39" s="6">
        <v>1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</vt:lpstr>
      <vt:lpstr>18</vt:lpstr>
      <vt:lpstr>19</vt:lpstr>
      <vt:lpstr>20</vt:lpstr>
      <vt:lpstr>21_22</vt:lpstr>
      <vt:lpstr>23_24</vt:lpstr>
      <vt:lpstr>25_26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2014-08-13T08:08:22Z</dcterms:created>
  <dcterms:modified xsi:type="dcterms:W3CDTF">2014-10-19T14:49:10Z</dcterms:modified>
</cp:coreProperties>
</file>