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9815" windowHeight="7650"/>
  </bookViews>
  <sheets>
    <sheet name="Objetivos &amp; Estrategias" sheetId="1" r:id="rId1"/>
    <sheet name="Acciones" sheetId="3" r:id="rId2"/>
    <sheet name="Cálculo precio" sheetId="4" r:id="rId3"/>
    <sheet name="Comparativa precios" sheetId="5" r:id="rId4"/>
  </sheets>
  <calcPr calcId="125725"/>
</workbook>
</file>

<file path=xl/calcChain.xml><?xml version="1.0" encoding="utf-8"?>
<calcChain xmlns="http://schemas.openxmlformats.org/spreadsheetml/2006/main">
  <c r="F27" i="4"/>
  <c r="F22"/>
  <c r="D5"/>
  <c r="D6"/>
  <c r="D9"/>
  <c r="D10"/>
  <c r="D11"/>
  <c r="D13"/>
  <c r="D14"/>
  <c r="J15" i="3"/>
  <c r="F15"/>
  <c r="L8"/>
  <c r="M8" s="1"/>
  <c r="I8"/>
  <c r="B8"/>
  <c r="A8"/>
  <c r="H4" i="4"/>
  <c r="L4" i="3"/>
  <c r="L5"/>
  <c r="L6"/>
  <c r="L7"/>
  <c r="I4"/>
  <c r="I5"/>
  <c r="I6"/>
  <c r="I7"/>
  <c r="M7" l="1"/>
  <c r="M6"/>
  <c r="M5"/>
  <c r="M4"/>
  <c r="G17" i="4"/>
  <c r="H16"/>
  <c r="G16"/>
  <c r="H14"/>
  <c r="H17" s="1"/>
  <c r="H13"/>
  <c r="H9"/>
  <c r="H12"/>
  <c r="G7"/>
  <c r="H6"/>
  <c r="H5"/>
  <c r="B6" i="3"/>
  <c r="B3"/>
  <c r="A6"/>
  <c r="A3"/>
  <c r="J8" i="5"/>
  <c r="H8"/>
  <c r="F8"/>
  <c r="D8"/>
  <c r="H8" i="4"/>
  <c r="H10"/>
  <c r="G10"/>
  <c r="G11" s="1"/>
  <c r="D4" i="5"/>
  <c r="F4"/>
  <c r="H4"/>
  <c r="J4"/>
  <c r="D5"/>
  <c r="F5"/>
  <c r="H5"/>
  <c r="J5"/>
  <c r="D6"/>
  <c r="F6"/>
  <c r="H6"/>
  <c r="J6"/>
  <c r="D7"/>
  <c r="F7"/>
  <c r="H7"/>
  <c r="J7"/>
  <c r="B9"/>
  <c r="G15" i="4" l="1"/>
  <c r="H7"/>
  <c r="F9" i="5"/>
  <c r="F11" s="1"/>
  <c r="J9"/>
  <c r="C7" i="4"/>
  <c r="D7"/>
  <c r="D8" s="1"/>
  <c r="D15" s="1"/>
  <c r="F24" s="1"/>
  <c r="H11"/>
  <c r="F28" s="1"/>
  <c r="D9" i="5"/>
  <c r="D11" s="1"/>
  <c r="H9"/>
  <c r="H11" s="1"/>
  <c r="H15" i="4" l="1"/>
  <c r="C8"/>
  <c r="C15" s="1"/>
  <c r="J12" i="5"/>
  <c r="J13" s="1"/>
  <c r="C12" i="4" l="1"/>
  <c r="F25"/>
  <c r="C17"/>
  <c r="C16"/>
  <c r="D12"/>
  <c r="D17" s="1"/>
  <c r="J14" i="5" l="1"/>
  <c r="L3" i="3"/>
  <c r="I3"/>
  <c r="D16" i="4"/>
  <c r="M3" i="3" l="1"/>
</calcChain>
</file>

<file path=xl/sharedStrings.xml><?xml version="1.0" encoding="utf-8"?>
<sst xmlns="http://schemas.openxmlformats.org/spreadsheetml/2006/main" count="173" uniqueCount="131">
  <si>
    <t>Descripción</t>
  </si>
  <si>
    <t>Objetivo</t>
  </si>
  <si>
    <t>En progreso</t>
  </si>
  <si>
    <t>En planificación</t>
  </si>
  <si>
    <t>Observaciones</t>
  </si>
  <si>
    <t>Estado actual</t>
  </si>
  <si>
    <t>Fecha arranque</t>
  </si>
  <si>
    <t>Estrategia</t>
  </si>
  <si>
    <t>Coste unitario real</t>
  </si>
  <si>
    <t>Coste unitario previsto</t>
  </si>
  <si>
    <t>Ventas adicionales reales</t>
  </si>
  <si>
    <t>Previsión ventas adicionales</t>
  </si>
  <si>
    <t>Unidades vendidas actualmente</t>
  </si>
  <si>
    <t>Efectos positivos</t>
  </si>
  <si>
    <t>Éxito</t>
  </si>
  <si>
    <t>Efectividad</t>
  </si>
  <si>
    <t>Beneficio real</t>
  </si>
  <si>
    <t>Ingresos reales</t>
  </si>
  <si>
    <t>Coste real</t>
  </si>
  <si>
    <t>Beneficio previsto</t>
  </si>
  <si>
    <t>Ingresos previstos</t>
  </si>
  <si>
    <t>Coste previsto</t>
  </si>
  <si>
    <t>Fecha ejecución</t>
  </si>
  <si>
    <t>Acciones</t>
  </si>
  <si>
    <t>Precio del vendedor final</t>
  </si>
  <si>
    <t>Precio del distribuidor</t>
  </si>
  <si>
    <t>% Margen vendedor final</t>
  </si>
  <si>
    <t>% Margen distribuidor</t>
  </si>
  <si>
    <t>% Comisiones de venta</t>
  </si>
  <si>
    <t>Total coste unitario</t>
  </si>
  <si>
    <t>Costes unitarios marketing</t>
  </si>
  <si>
    <t>Coste unitario de la transformación</t>
  </si>
  <si>
    <t>Coste unitario de los aprovisionamientos</t>
  </si>
  <si>
    <t>Margen deseado</t>
  </si>
  <si>
    <t>Post-acción</t>
  </si>
  <si>
    <t>Pre-acción</t>
  </si>
  <si>
    <t>Precio propuesto</t>
  </si>
  <si>
    <t>Coef. medio</t>
  </si>
  <si>
    <t>Coef. precio</t>
  </si>
  <si>
    <t>Precio venta</t>
  </si>
  <si>
    <t>Total</t>
  </si>
  <si>
    <t>Valoración</t>
  </si>
  <si>
    <t>Nota</t>
  </si>
  <si>
    <t>Importancia</t>
  </si>
  <si>
    <t>Atributos</t>
  </si>
  <si>
    <t>Pdo nuevo</t>
  </si>
  <si>
    <t>Pdo C</t>
  </si>
  <si>
    <t>Pdo B</t>
  </si>
  <si>
    <t>Pdo A</t>
  </si>
  <si>
    <t>Cálculo a partir del margen</t>
  </si>
  <si>
    <t>Punto equilibrio</t>
  </si>
  <si>
    <t>Coste acciones</t>
  </si>
  <si>
    <t>Precio según la comparación con productos similares</t>
  </si>
  <si>
    <t>Fecha actual</t>
  </si>
  <si>
    <t>Meta</t>
  </si>
  <si>
    <t>Situación actual</t>
  </si>
  <si>
    <t>Objetivos &amp; Estrategias</t>
  </si>
  <si>
    <t>Objetivos</t>
  </si>
  <si>
    <t>Estrategias</t>
  </si>
  <si>
    <t>Coste unitario acciones</t>
  </si>
  <si>
    <t>Responsables</t>
  </si>
  <si>
    <t>Diagrama de operaciones</t>
  </si>
  <si>
    <t>Operaciones</t>
  </si>
  <si>
    <t>Analizar situación</t>
  </si>
  <si>
    <t>Fijar objetivos</t>
  </si>
  <si>
    <t>Determinar estrategias</t>
  </si>
  <si>
    <t>Planificar acciones</t>
  </si>
  <si>
    <t>Desarrollo acciones</t>
  </si>
  <si>
    <t>Evaluación</t>
  </si>
  <si>
    <t>Promedio descuentos</t>
  </si>
  <si>
    <t>Precio neto</t>
  </si>
  <si>
    <t>Precio de venta</t>
  </si>
  <si>
    <t>Rappels</t>
  </si>
  <si>
    <t>Margen según precio neto</t>
  </si>
  <si>
    <t>Mantener cuota de mercado</t>
  </si>
  <si>
    <t>La empresa tiene que mantener la alta cuota de mercado en la zona, ante la amenaza de nuevos competidores y la bajada del turismo.</t>
  </si>
  <si>
    <t>Aumentar la rentabilidad de los activos</t>
  </si>
  <si>
    <t>Ofrecer precios competitivos y captar nuevos tipos de clientes</t>
  </si>
  <si>
    <t>Incrementar la visibilidad de la marca hotelera</t>
  </si>
  <si>
    <t>Sacar el máximo provecho a los activos (edificio, instalaciones, etc.) para incrementar el beneficio con los mismos recursos.</t>
  </si>
  <si>
    <t>Entrar y ofrecer servicios a partir de las redes sociales</t>
  </si>
  <si>
    <t>Ofrecer servicios al público local durante temporada baja</t>
  </si>
  <si>
    <t>Carteles publicitarios en los principales aeropuertos de origen</t>
  </si>
  <si>
    <t>Mejorar procesos comunicación interna para optimizar recursos y aumentar la satisfacción del cliente</t>
  </si>
  <si>
    <t>Revisar y aumentar acuerdos con touroperadores</t>
  </si>
  <si>
    <t>Fracaso</t>
  </si>
  <si>
    <t>Unidades adicionales a vender</t>
  </si>
  <si>
    <t>Calidad servicio</t>
  </si>
  <si>
    <t>Calidad instalaciones</t>
  </si>
  <si>
    <t>Facilidad de acceso</t>
  </si>
  <si>
    <t>Tamaño</t>
  </si>
  <si>
    <t>Servicios complementarios</t>
  </si>
  <si>
    <t>Efectos negativos</t>
  </si>
  <si>
    <t>Precio neto calculado</t>
  </si>
  <si>
    <t>Tipo objetivo</t>
  </si>
  <si>
    <t>Cuantitativo</t>
  </si>
  <si>
    <t>Cualitativo</t>
  </si>
  <si>
    <t>Posicionar el servicio como referencia en el sector</t>
  </si>
  <si>
    <t>Ofrecer una mayor atención personalizada a los clientes y ofrecer más servicios</t>
  </si>
  <si>
    <t>Hacer de nuestra marca hotelera un referente en calidad del servicio y atención al cliente</t>
  </si>
  <si>
    <t>Calidad del servicio con nota 10</t>
  </si>
  <si>
    <t>Nota 8</t>
  </si>
  <si>
    <t>Culminada</t>
  </si>
  <si>
    <t>Llevar a cabo promociones ofreciendo una noche gratis por cada tres</t>
  </si>
  <si>
    <t>Precio neto productos a partir del margen</t>
  </si>
  <si>
    <t>Precio neto productos en base al mercado</t>
  </si>
  <si>
    <t>Fecha pago</t>
  </si>
  <si>
    <t>Resultado</t>
  </si>
  <si>
    <t>Cálculo a partir del mercado</t>
  </si>
  <si>
    <t>05/05/año1</t>
  </si>
  <si>
    <t>01/05/año1</t>
  </si>
  <si>
    <t>01/06/año1</t>
  </si>
  <si>
    <t>01/01/año2</t>
  </si>
  <si>
    <t>01/09/año1</t>
  </si>
  <si>
    <t>01/03/año2</t>
  </si>
  <si>
    <t>01/08/año1</t>
  </si>
  <si>
    <t>01/06/año2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</si>
  <si>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</si>
  <si>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</si>
  <si>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</si>
  <si>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</si>
  <si>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</si>
  <si>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</si>
  <si>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</si>
  <si>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</si>
  <si>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</si>
  <si>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Año 1</t>
  </si>
  <si>
    <t>Año 2</t>
  </si>
  <si>
    <t>ene</t>
  </si>
  <si>
    <t>feb</t>
  </si>
  <si>
    <t>mar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</si>
</sst>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0"/>
    <numFmt numFmtId="165" formatCode="[$-C0A]mmm\-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0" borderId="21" xfId="0" applyNumberFormat="1" applyFont="1" applyBorder="1" applyAlignment="1">
      <alignment wrapText="1"/>
    </xf>
    <xf numFmtId="0" fontId="2" fillId="0" borderId="19" xfId="0" applyNumberFormat="1" applyFont="1" applyBorder="1" applyAlignment="1">
      <alignment wrapText="1"/>
    </xf>
    <xf numFmtId="0" fontId="3" fillId="0" borderId="47" xfId="0" applyFont="1" applyBorder="1" applyAlignment="1">
      <alignment horizontal="center" vertical="center"/>
    </xf>
    <xf numFmtId="9" fontId="2" fillId="0" borderId="22" xfId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4" borderId="34" xfId="0" applyNumberFormat="1" applyFont="1" applyFill="1" applyBorder="1" applyAlignment="1">
      <alignment wrapText="1"/>
    </xf>
    <xf numFmtId="0" fontId="3" fillId="4" borderId="35" xfId="0" applyNumberFormat="1" applyFont="1" applyFill="1" applyBorder="1" applyAlignment="1">
      <alignment wrapText="1"/>
    </xf>
    <xf numFmtId="0" fontId="2" fillId="0" borderId="35" xfId="0" applyFont="1" applyBorder="1" applyAlignment="1">
      <alignment wrapText="1"/>
    </xf>
    <xf numFmtId="0" fontId="2" fillId="8" borderId="9" xfId="0" applyFont="1" applyFill="1" applyBorder="1"/>
    <xf numFmtId="0" fontId="2" fillId="8" borderId="10" xfId="0" applyFont="1" applyFill="1" applyBorder="1"/>
    <xf numFmtId="0" fontId="2" fillId="0" borderId="0" xfId="0" applyFont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30" xfId="0" applyFont="1" applyFill="1" applyBorder="1"/>
    <xf numFmtId="0" fontId="3" fillId="4" borderId="37" xfId="0" applyFont="1" applyFill="1" applyBorder="1"/>
    <xf numFmtId="0" fontId="2" fillId="8" borderId="0" xfId="0" applyFont="1" applyFill="1" applyBorder="1"/>
    <xf numFmtId="0" fontId="2" fillId="8" borderId="12" xfId="0" applyFont="1" applyFill="1" applyBorder="1"/>
    <xf numFmtId="9" fontId="2" fillId="0" borderId="1" xfId="1" applyFont="1" applyBorder="1"/>
    <xf numFmtId="14" fontId="2" fillId="0" borderId="1" xfId="0" applyNumberFormat="1" applyFont="1" applyBorder="1"/>
    <xf numFmtId="0" fontId="2" fillId="0" borderId="1" xfId="0" applyFont="1" applyBorder="1"/>
    <xf numFmtId="0" fontId="2" fillId="0" borderId="20" xfId="0" applyFont="1" applyBorder="1"/>
    <xf numFmtId="9" fontId="2" fillId="0" borderId="22" xfId="1" applyFont="1" applyBorder="1"/>
    <xf numFmtId="1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48" xfId="0" applyFont="1" applyBorder="1" applyAlignment="1">
      <alignment wrapText="1"/>
    </xf>
    <xf numFmtId="0" fontId="2" fillId="8" borderId="11" xfId="0" applyFont="1" applyFill="1" applyBorder="1"/>
    <xf numFmtId="0" fontId="2" fillId="8" borderId="13" xfId="0" applyFont="1" applyFill="1" applyBorder="1"/>
    <xf numFmtId="0" fontId="2" fillId="8" borderId="14" xfId="0" applyFont="1" applyFill="1" applyBorder="1"/>
    <xf numFmtId="0" fontId="2" fillId="8" borderId="15" xfId="0" applyFont="1" applyFill="1" applyBorder="1"/>
    <xf numFmtId="9" fontId="2" fillId="0" borderId="22" xfId="1" applyFont="1" applyBorder="1" applyAlignment="1">
      <alignment horizontal="right" wrapText="1"/>
    </xf>
    <xf numFmtId="0" fontId="3" fillId="4" borderId="28" xfId="0" applyFont="1" applyFill="1" applyBorder="1" applyAlignment="1">
      <alignment wrapText="1"/>
    </xf>
    <xf numFmtId="0" fontId="3" fillId="4" borderId="29" xfId="0" applyFont="1" applyFill="1" applyBorder="1" applyAlignment="1">
      <alignment wrapText="1"/>
    </xf>
    <xf numFmtId="0" fontId="3" fillId="4" borderId="30" xfId="0" applyFont="1" applyFill="1" applyBorder="1" applyAlignment="1">
      <alignment wrapText="1"/>
    </xf>
    <xf numFmtId="0" fontId="3" fillId="4" borderId="31" xfId="0" applyFont="1" applyFill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4" fontId="2" fillId="3" borderId="1" xfId="0" applyNumberFormat="1" applyFont="1" applyFill="1" applyBorder="1"/>
    <xf numFmtId="10" fontId="2" fillId="3" borderId="1" xfId="1" applyNumberFormat="1" applyFont="1" applyFill="1" applyBorder="1"/>
    <xf numFmtId="0" fontId="2" fillId="0" borderId="6" xfId="0" applyFont="1" applyBorder="1"/>
    <xf numFmtId="14" fontId="2" fillId="0" borderId="6" xfId="0" applyNumberFormat="1" applyFont="1" applyBorder="1"/>
    <xf numFmtId="4" fontId="2" fillId="0" borderId="6" xfId="0" applyNumberFormat="1" applyFont="1" applyBorder="1"/>
    <xf numFmtId="4" fontId="2" fillId="0" borderId="6" xfId="0" applyNumberFormat="1" applyFont="1" applyFill="1" applyBorder="1"/>
    <xf numFmtId="4" fontId="2" fillId="3" borderId="6" xfId="0" applyNumberFormat="1" applyFont="1" applyFill="1" applyBorder="1"/>
    <xf numFmtId="10" fontId="2" fillId="3" borderId="6" xfId="1" applyNumberFormat="1" applyFont="1" applyFill="1" applyBorder="1"/>
    <xf numFmtId="0" fontId="2" fillId="0" borderId="25" xfId="0" applyFont="1" applyBorder="1"/>
    <xf numFmtId="0" fontId="2" fillId="0" borderId="35" xfId="0" applyFont="1" applyBorder="1"/>
    <xf numFmtId="14" fontId="2" fillId="0" borderId="35" xfId="0" applyNumberFormat="1" applyFont="1" applyBorder="1"/>
    <xf numFmtId="4" fontId="2" fillId="0" borderId="35" xfId="0" applyNumberFormat="1" applyFont="1" applyBorder="1"/>
    <xf numFmtId="4" fontId="2" fillId="0" borderId="35" xfId="0" applyNumberFormat="1" applyFont="1" applyFill="1" applyBorder="1"/>
    <xf numFmtId="4" fontId="2" fillId="3" borderId="35" xfId="0" applyNumberFormat="1" applyFont="1" applyFill="1" applyBorder="1"/>
    <xf numFmtId="10" fontId="2" fillId="3" borderId="35" xfId="1" applyNumberFormat="1" applyFont="1" applyFill="1" applyBorder="1"/>
    <xf numFmtId="0" fontId="2" fillId="0" borderId="36" xfId="0" applyFont="1" applyBorder="1"/>
    <xf numFmtId="0" fontId="2" fillId="7" borderId="11" xfId="0" applyFont="1" applyFill="1" applyBorder="1"/>
    <xf numFmtId="0" fontId="2" fillId="7" borderId="0" xfId="0" applyFont="1" applyFill="1" applyBorder="1"/>
    <xf numFmtId="0" fontId="2" fillId="7" borderId="12" xfId="0" applyFont="1" applyFill="1" applyBorder="1"/>
    <xf numFmtId="4" fontId="6" fillId="0" borderId="31" xfId="0" applyNumberFormat="1" applyFont="1" applyFill="1" applyBorder="1"/>
    <xf numFmtId="4" fontId="6" fillId="0" borderId="23" xfId="0" applyNumberFormat="1" applyFont="1" applyFill="1" applyBorder="1"/>
    <xf numFmtId="4" fontId="3" fillId="0" borderId="36" xfId="0" applyNumberFormat="1" applyFont="1" applyBorder="1"/>
    <xf numFmtId="0" fontId="2" fillId="7" borderId="0" xfId="0" applyFont="1" applyFill="1" applyBorder="1" applyAlignment="1">
      <alignment horizontal="left"/>
    </xf>
    <xf numFmtId="2" fontId="3" fillId="3" borderId="36" xfId="0" applyNumberFormat="1" applyFont="1" applyFill="1" applyBorder="1"/>
    <xf numFmtId="0" fontId="2" fillId="7" borderId="13" xfId="0" applyFont="1" applyFill="1" applyBorder="1"/>
    <xf numFmtId="0" fontId="2" fillId="7" borderId="14" xfId="0" applyFont="1" applyFill="1" applyBorder="1"/>
    <xf numFmtId="0" fontId="2" fillId="7" borderId="15" xfId="0" applyFont="1" applyFill="1" applyBorder="1"/>
    <xf numFmtId="0" fontId="3" fillId="4" borderId="19" xfId="0" applyFont="1" applyFill="1" applyBorder="1"/>
    <xf numFmtId="165" fontId="3" fillId="4" borderId="1" xfId="0" applyNumberFormat="1" applyFont="1" applyFill="1" applyBorder="1"/>
    <xf numFmtId="165" fontId="3" fillId="4" borderId="20" xfId="0" applyNumberFormat="1" applyFont="1" applyFill="1" applyBorder="1"/>
    <xf numFmtId="0" fontId="2" fillId="5" borderId="1" xfId="0" applyFont="1" applyFill="1" applyBorder="1"/>
    <xf numFmtId="0" fontId="2" fillId="5" borderId="20" xfId="0" applyFont="1" applyFill="1" applyBorder="1"/>
    <xf numFmtId="0" fontId="3" fillId="4" borderId="21" xfId="0" applyFont="1" applyFill="1" applyBorder="1"/>
    <xf numFmtId="0" fontId="2" fillId="5" borderId="22" xfId="0" applyFont="1" applyFill="1" applyBorder="1"/>
    <xf numFmtId="0" fontId="2" fillId="5" borderId="23" xfId="0" applyFont="1" applyFill="1" applyBorder="1"/>
    <xf numFmtId="0" fontId="2" fillId="8" borderId="8" xfId="0" applyFont="1" applyFill="1" applyBorder="1"/>
    <xf numFmtId="0" fontId="3" fillId="2" borderId="19" xfId="0" applyFont="1" applyFill="1" applyBorder="1"/>
    <xf numFmtId="0" fontId="3" fillId="2" borderId="1" xfId="0" applyFont="1" applyFill="1" applyBorder="1"/>
    <xf numFmtId="0" fontId="3" fillId="2" borderId="20" xfId="0" applyFont="1" applyFill="1" applyBorder="1"/>
    <xf numFmtId="0" fontId="3" fillId="3" borderId="19" xfId="0" applyFont="1" applyFill="1" applyBorder="1"/>
    <xf numFmtId="10" fontId="2" fillId="0" borderId="1" xfId="1" applyNumberFormat="1" applyFont="1" applyBorder="1"/>
    <xf numFmtId="10" fontId="2" fillId="0" borderId="20" xfId="1" applyNumberFormat="1" applyFont="1" applyBorder="1"/>
    <xf numFmtId="43" fontId="2" fillId="0" borderId="1" xfId="2" applyFont="1" applyBorder="1"/>
    <xf numFmtId="43" fontId="2" fillId="0" borderId="20" xfId="2" applyFont="1" applyBorder="1"/>
    <xf numFmtId="0" fontId="2" fillId="3" borderId="19" xfId="0" applyFont="1" applyFill="1" applyBorder="1"/>
    <xf numFmtId="43" fontId="2" fillId="0" borderId="1" xfId="2" applyFont="1" applyBorder="1" applyAlignment="1">
      <alignment horizontal="right"/>
    </xf>
    <xf numFmtId="43" fontId="2" fillId="0" borderId="20" xfId="2" applyFont="1" applyBorder="1" applyAlignment="1">
      <alignment horizontal="right"/>
    </xf>
    <xf numFmtId="9" fontId="2" fillId="0" borderId="1" xfId="1" applyFont="1" applyBorder="1" applyAlignment="1">
      <alignment horizontal="right"/>
    </xf>
    <xf numFmtId="9" fontId="2" fillId="0" borderId="20" xfId="1" applyFont="1" applyBorder="1" applyAlignment="1">
      <alignment horizontal="right"/>
    </xf>
    <xf numFmtId="43" fontId="2" fillId="3" borderId="1" xfId="2" applyFont="1" applyFill="1" applyBorder="1" applyAlignment="1">
      <alignment horizontal="right"/>
    </xf>
    <xf numFmtId="43" fontId="2" fillId="3" borderId="20" xfId="2" applyFont="1" applyFill="1" applyBorder="1" applyAlignment="1">
      <alignment horizontal="right"/>
    </xf>
    <xf numFmtId="43" fontId="3" fillId="3" borderId="1" xfId="2" applyFont="1" applyFill="1" applyBorder="1" applyAlignment="1">
      <alignment horizontal="right"/>
    </xf>
    <xf numFmtId="43" fontId="3" fillId="3" borderId="20" xfId="2" applyFont="1" applyFill="1" applyBorder="1" applyAlignment="1">
      <alignment horizontal="right"/>
    </xf>
    <xf numFmtId="43" fontId="3" fillId="3" borderId="1" xfId="2" applyFont="1" applyFill="1" applyBorder="1"/>
    <xf numFmtId="43" fontId="3" fillId="3" borderId="20" xfId="2" applyFont="1" applyFill="1" applyBorder="1"/>
    <xf numFmtId="10" fontId="2" fillId="0" borderId="1" xfId="1" applyNumberFormat="1" applyFont="1" applyFill="1" applyBorder="1"/>
    <xf numFmtId="10" fontId="2" fillId="0" borderId="20" xfId="1" applyNumberFormat="1" applyFont="1" applyFill="1" applyBorder="1"/>
    <xf numFmtId="10" fontId="2" fillId="0" borderId="20" xfId="0" applyNumberFormat="1" applyFont="1" applyBorder="1"/>
    <xf numFmtId="43" fontId="2" fillId="3" borderId="1" xfId="2" applyFont="1" applyFill="1" applyBorder="1"/>
    <xf numFmtId="9" fontId="3" fillId="0" borderId="1" xfId="1" applyFont="1" applyFill="1" applyBorder="1"/>
    <xf numFmtId="9" fontId="3" fillId="0" borderId="20" xfId="1" applyFont="1" applyFill="1" applyBorder="1"/>
    <xf numFmtId="10" fontId="3" fillId="3" borderId="1" xfId="1" applyNumberFormat="1" applyFont="1" applyFill="1" applyBorder="1"/>
    <xf numFmtId="10" fontId="3" fillId="3" borderId="20" xfId="1" applyNumberFormat="1" applyFont="1" applyFill="1" applyBorder="1"/>
    <xf numFmtId="43" fontId="2" fillId="3" borderId="20" xfId="2" applyFont="1" applyFill="1" applyBorder="1"/>
    <xf numFmtId="0" fontId="2" fillId="3" borderId="21" xfId="0" applyFont="1" applyFill="1" applyBorder="1"/>
    <xf numFmtId="43" fontId="2" fillId="3" borderId="22" xfId="2" applyFont="1" applyFill="1" applyBorder="1"/>
    <xf numFmtId="43" fontId="2" fillId="3" borderId="23" xfId="2" applyFont="1" applyFill="1" applyBorder="1"/>
    <xf numFmtId="4" fontId="5" fillId="6" borderId="27" xfId="0" applyNumberFormat="1" applyFont="1" applyFill="1" applyBorder="1"/>
    <xf numFmtId="0" fontId="5" fillId="5" borderId="41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4" fontId="5" fillId="5" borderId="27" xfId="0" applyNumberFormat="1" applyFont="1" applyFill="1" applyBorder="1"/>
    <xf numFmtId="2" fontId="5" fillId="6" borderId="27" xfId="0" applyNumberFormat="1" applyFont="1" applyFill="1" applyBorder="1"/>
    <xf numFmtId="4" fontId="5" fillId="6" borderId="15" xfId="0" applyNumberFormat="1" applyFont="1" applyFill="1" applyBorder="1"/>
    <xf numFmtId="0" fontId="2" fillId="5" borderId="11" xfId="0" applyFont="1" applyFill="1" applyBorder="1"/>
    <xf numFmtId="0" fontId="2" fillId="5" borderId="0" xfId="0" applyFont="1" applyFill="1" applyBorder="1"/>
    <xf numFmtId="0" fontId="2" fillId="5" borderId="12" xfId="0" applyFont="1" applyFill="1" applyBorder="1"/>
    <xf numFmtId="2" fontId="5" fillId="6" borderId="18" xfId="0" applyNumberFormat="1" applyFont="1" applyFill="1" applyBorder="1"/>
    <xf numFmtId="0" fontId="3" fillId="4" borderId="1" xfId="0" applyFont="1" applyFill="1" applyBorder="1"/>
    <xf numFmtId="0" fontId="3" fillId="4" borderId="20" xfId="0" applyFont="1" applyFill="1" applyBorder="1"/>
    <xf numFmtId="0" fontId="2" fillId="5" borderId="19" xfId="0" applyFont="1" applyFill="1" applyBorder="1"/>
    <xf numFmtId="0" fontId="2" fillId="3" borderId="1" xfId="0" applyFont="1" applyFill="1" applyBorder="1"/>
    <xf numFmtId="0" fontId="2" fillId="3" borderId="20" xfId="0" applyFont="1" applyFill="1" applyBorder="1"/>
    <xf numFmtId="9" fontId="2" fillId="3" borderId="1" xfId="1" applyFont="1" applyFill="1" applyBorder="1"/>
    <xf numFmtId="0" fontId="2" fillId="3" borderId="25" xfId="0" applyFont="1" applyFill="1" applyBorder="1"/>
    <xf numFmtId="164" fontId="2" fillId="3" borderId="43" xfId="0" applyNumberFormat="1" applyFont="1" applyFill="1" applyBorder="1"/>
    <xf numFmtId="2" fontId="5" fillId="6" borderId="42" xfId="0" applyNumberFormat="1" applyFont="1" applyFill="1" applyBorder="1"/>
    <xf numFmtId="0" fontId="3" fillId="2" borderId="21" xfId="0" applyFont="1" applyFill="1" applyBorder="1"/>
    <xf numFmtId="2" fontId="5" fillId="6" borderId="44" xfId="0" applyNumberFormat="1" applyFont="1" applyFill="1" applyBorder="1"/>
    <xf numFmtId="0" fontId="3" fillId="0" borderId="45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5" fillId="6" borderId="28" xfId="0" applyFont="1" applyFill="1" applyBorder="1" applyAlignment="1">
      <alignment horizontal="left" wrapText="1"/>
    </xf>
    <xf numFmtId="0" fontId="5" fillId="6" borderId="29" xfId="0" applyFont="1" applyFill="1" applyBorder="1" applyAlignment="1">
      <alignment horizontal="left" wrapText="1"/>
    </xf>
    <xf numFmtId="0" fontId="5" fillId="6" borderId="34" xfId="0" applyFont="1" applyFill="1" applyBorder="1" applyAlignment="1">
      <alignment horizontal="left"/>
    </xf>
    <xf numFmtId="0" fontId="5" fillId="6" borderId="35" xfId="0" applyFont="1" applyFill="1" applyBorder="1" applyAlignment="1">
      <alignment horizontal="left"/>
    </xf>
    <xf numFmtId="0" fontId="5" fillId="6" borderId="38" xfId="0" applyFont="1" applyFill="1" applyBorder="1" applyAlignment="1">
      <alignment horizontal="left" wrapText="1"/>
    </xf>
    <xf numFmtId="0" fontId="5" fillId="6" borderId="49" xfId="0" applyFont="1" applyFill="1" applyBorder="1" applyAlignment="1">
      <alignment horizontal="left" wrapText="1"/>
    </xf>
    <xf numFmtId="0" fontId="5" fillId="6" borderId="21" xfId="0" applyFont="1" applyFill="1" applyBorder="1" applyAlignment="1">
      <alignment horizontal="left" wrapText="1"/>
    </xf>
    <xf numFmtId="0" fontId="5" fillId="6" borderId="22" xfId="0" applyFont="1" applyFill="1" applyBorder="1" applyAlignment="1">
      <alignment horizontal="left" wrapText="1"/>
    </xf>
    <xf numFmtId="0" fontId="4" fillId="2" borderId="38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3" fillId="4" borderId="6" xfId="0" applyNumberFormat="1" applyFont="1" applyFill="1" applyBorder="1" applyAlignment="1">
      <alignment horizontal="left" wrapText="1"/>
    </xf>
    <xf numFmtId="0" fontId="3" fillId="4" borderId="2" xfId="0" applyNumberFormat="1" applyFont="1" applyFill="1" applyBorder="1" applyAlignment="1">
      <alignment horizontal="left" wrapText="1"/>
    </xf>
    <xf numFmtId="0" fontId="3" fillId="4" borderId="32" xfId="0" applyNumberFormat="1" applyFont="1" applyFill="1" applyBorder="1" applyAlignment="1">
      <alignment horizontal="left" wrapText="1"/>
    </xf>
    <xf numFmtId="0" fontId="3" fillId="4" borderId="33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0" fontId="5" fillId="6" borderId="16" xfId="0" applyFont="1" applyFill="1" applyBorder="1" applyAlignment="1">
      <alignment horizontal="left"/>
    </xf>
    <xf numFmtId="0" fontId="5" fillId="6" borderId="17" xfId="0" applyFont="1" applyFill="1" applyBorder="1" applyAlignment="1">
      <alignment horizontal="left"/>
    </xf>
    <xf numFmtId="0" fontId="5" fillId="6" borderId="13" xfId="0" applyFont="1" applyFill="1" applyBorder="1" applyAlignment="1">
      <alignment horizontal="left"/>
    </xf>
    <xf numFmtId="0" fontId="5" fillId="6" borderId="14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2" fillId="4" borderId="26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41" xfId="0" applyFont="1" applyFill="1" applyBorder="1" applyAlignment="1">
      <alignment horizontal="center"/>
    </xf>
    <xf numFmtId="0" fontId="4" fillId="4" borderId="50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Porcentual" xfId="1" builtinId="5"/>
  </cellStyles>
  <dxfs count="3">
    <dxf>
      <font>
        <color rgb="FF0070C0"/>
      </font>
      <fill>
        <patternFill>
          <bgColor rgb="FF0070C0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</dxfs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H8" sqref="H8"/>
    </sheetView>
  </sheetViews>
  <sheetFormatPr baseColWidth="10" defaultRowHeight="12.75"/>
  <cols>
    <col min="1" max="1" width="11.140625" style="13" bestFit="1" customWidth="1"/>
    <col min="2" max="2" width="21" style="13" bestFit="1" customWidth="1"/>
    <col min="3" max="3" width="31.28515625" style="13" bestFit="1" customWidth="1"/>
    <col min="4" max="4" width="10.5703125" style="13" bestFit="1" customWidth="1"/>
    <col min="5" max="5" width="10.42578125" style="13" bestFit="1" customWidth="1"/>
    <col min="6" max="6" width="8" style="13" bestFit="1" customWidth="1"/>
    <col min="7" max="7" width="26.140625" style="13" bestFit="1" customWidth="1"/>
    <col min="8" max="8" width="13" style="13" bestFit="1" customWidth="1"/>
    <col min="9" max="9" width="13.85546875" style="13" bestFit="1" customWidth="1"/>
    <col min="10" max="10" width="12.28515625" style="13" bestFit="1" customWidth="1"/>
    <col min="11" max="11" width="11.5703125" style="13" customWidth="1"/>
    <col min="12" max="12" width="11.42578125" style="13" hidden="1" customWidth="1"/>
    <col min="13" max="16384" width="11.42578125" style="13"/>
  </cols>
  <sheetData>
    <row r="1" spans="1:16" ht="31.5" customHeight="1" thickBot="1">
      <c r="A1" s="130" t="s">
        <v>56</v>
      </c>
      <c r="B1" s="131"/>
      <c r="C1" s="131"/>
      <c r="D1" s="131"/>
      <c r="E1" s="131"/>
      <c r="F1" s="131"/>
      <c r="G1" s="131"/>
      <c r="H1" s="131"/>
      <c r="I1" s="131"/>
      <c r="J1" s="132"/>
      <c r="K1" s="11"/>
      <c r="L1" s="11"/>
      <c r="M1" s="11"/>
      <c r="N1" s="11"/>
      <c r="O1" s="11"/>
      <c r="P1" s="12"/>
    </row>
    <row r="2" spans="1:16" ht="25.5" customHeight="1">
      <c r="A2" s="34" t="s">
        <v>94</v>
      </c>
      <c r="B2" s="34" t="s">
        <v>1</v>
      </c>
      <c r="C2" s="35" t="s">
        <v>0</v>
      </c>
      <c r="D2" s="35" t="s">
        <v>54</v>
      </c>
      <c r="E2" s="35" t="s">
        <v>53</v>
      </c>
      <c r="F2" s="36" t="s">
        <v>55</v>
      </c>
      <c r="G2" s="16" t="s">
        <v>7</v>
      </c>
      <c r="H2" s="16" t="s">
        <v>6</v>
      </c>
      <c r="I2" s="16" t="s">
        <v>5</v>
      </c>
      <c r="J2" s="17" t="s">
        <v>4</v>
      </c>
      <c r="K2" s="18"/>
      <c r="L2" s="18"/>
      <c r="M2" s="18"/>
      <c r="N2" s="18"/>
      <c r="O2" s="18"/>
      <c r="P2" s="19"/>
    </row>
    <row r="3" spans="1:16" ht="63" customHeight="1">
      <c r="A3" s="128" t="s">
        <v>95</v>
      </c>
      <c r="B3" s="4" t="s">
        <v>74</v>
      </c>
      <c r="C3" s="1" t="s">
        <v>75</v>
      </c>
      <c r="D3" s="20">
        <v>0.6</v>
      </c>
      <c r="E3" s="21" t="s">
        <v>109</v>
      </c>
      <c r="F3" s="20">
        <v>0.6</v>
      </c>
      <c r="G3" s="1" t="s">
        <v>78</v>
      </c>
      <c r="H3" s="21" t="s">
        <v>110</v>
      </c>
      <c r="I3" s="22" t="s">
        <v>2</v>
      </c>
      <c r="J3" s="23"/>
      <c r="K3" s="18"/>
      <c r="L3" s="18" t="s">
        <v>3</v>
      </c>
      <c r="M3" s="18"/>
      <c r="N3" s="18"/>
      <c r="O3" s="18"/>
      <c r="P3" s="19"/>
    </row>
    <row r="4" spans="1:16" ht="63" customHeight="1" thickBot="1">
      <c r="A4" s="129"/>
      <c r="B4" s="3" t="s">
        <v>76</v>
      </c>
      <c r="C4" s="2" t="s">
        <v>79</v>
      </c>
      <c r="D4" s="24">
        <v>0.15</v>
      </c>
      <c r="E4" s="25" t="s">
        <v>109</v>
      </c>
      <c r="F4" s="24">
        <v>0.1</v>
      </c>
      <c r="G4" s="2" t="s">
        <v>77</v>
      </c>
      <c r="H4" s="25" t="s">
        <v>111</v>
      </c>
      <c r="I4" s="26" t="s">
        <v>3</v>
      </c>
      <c r="J4" s="27"/>
      <c r="K4" s="18"/>
      <c r="L4" s="18" t="s">
        <v>2</v>
      </c>
      <c r="M4" s="18"/>
      <c r="N4" s="18"/>
      <c r="O4" s="18"/>
      <c r="P4" s="19"/>
    </row>
    <row r="5" spans="1:16" ht="39" thickBot="1">
      <c r="A5" s="5" t="s">
        <v>96</v>
      </c>
      <c r="B5" s="3" t="s">
        <v>97</v>
      </c>
      <c r="C5" s="2" t="s">
        <v>99</v>
      </c>
      <c r="D5" s="6" t="s">
        <v>100</v>
      </c>
      <c r="E5" s="25" t="s">
        <v>109</v>
      </c>
      <c r="F5" s="33" t="s">
        <v>101</v>
      </c>
      <c r="G5" s="2" t="s">
        <v>98</v>
      </c>
      <c r="H5" s="25" t="s">
        <v>111</v>
      </c>
      <c r="I5" s="28" t="s">
        <v>3</v>
      </c>
      <c r="J5" s="27"/>
      <c r="K5" s="18"/>
      <c r="L5" s="18" t="s">
        <v>102</v>
      </c>
      <c r="M5" s="18"/>
      <c r="N5" s="18"/>
      <c r="O5" s="18"/>
      <c r="P5" s="19"/>
    </row>
    <row r="6" spans="1:16">
      <c r="A6" s="29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9"/>
    </row>
    <row r="7" spans="1:16">
      <c r="A7" s="29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9"/>
    </row>
    <row r="8" spans="1:16">
      <c r="A8" s="29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6">
      <c r="A9" s="29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</row>
    <row r="10" spans="1:16">
      <c r="A10" s="29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9"/>
    </row>
    <row r="11" spans="1:16">
      <c r="A11" s="29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9"/>
    </row>
    <row r="12" spans="1:16">
      <c r="A12" s="29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</row>
    <row r="13" spans="1:16">
      <c r="A13" s="29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</row>
    <row r="14" spans="1:16">
      <c r="A14" s="29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</row>
    <row r="15" spans="1:16">
      <c r="A15" s="29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</row>
    <row r="16" spans="1:16">
      <c r="A16" s="29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</row>
    <row r="17" spans="1:16">
      <c r="A17" s="29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9"/>
    </row>
    <row r="18" spans="1:16">
      <c r="A18" s="29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9"/>
    </row>
    <row r="19" spans="1:16">
      <c r="A19" s="29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9"/>
    </row>
    <row r="20" spans="1:16">
      <c r="A20" s="29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9"/>
    </row>
    <row r="21" spans="1:16">
      <c r="A21" s="29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9"/>
    </row>
    <row r="22" spans="1:16" ht="13.5" thickBo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2"/>
    </row>
  </sheetData>
  <mergeCells count="2">
    <mergeCell ref="A3:A4"/>
    <mergeCell ref="A1:J1"/>
  </mergeCells>
  <dataValidations count="1">
    <dataValidation type="list" allowBlank="1" showInputMessage="1" showErrorMessage="1" sqref="I3:I5">
      <formula1>$L$3:$L$5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"/>
  <sheetViews>
    <sheetView showGridLines="0" topLeftCell="B1" workbookViewId="0">
      <selection activeCell="C10" sqref="C10:N10"/>
    </sheetView>
  </sheetViews>
  <sheetFormatPr baseColWidth="10" defaultRowHeight="12.75"/>
  <cols>
    <col min="1" max="1" width="19.28515625" style="13" bestFit="1" customWidth="1"/>
    <col min="2" max="2" width="19.85546875" style="13" bestFit="1" customWidth="1"/>
    <col min="3" max="3" width="18.42578125" style="13" bestFit="1" customWidth="1"/>
    <col min="4" max="4" width="11.42578125" style="13" bestFit="1" customWidth="1"/>
    <col min="5" max="5" width="13.140625" style="13" bestFit="1" customWidth="1"/>
    <col min="6" max="6" width="10.42578125" style="13" bestFit="1" customWidth="1"/>
    <col min="7" max="7" width="12.28515625" style="13" bestFit="1" customWidth="1"/>
    <col min="8" max="9" width="15" style="13" bestFit="1" customWidth="1"/>
    <col min="10" max="10" width="8.85546875" style="13" bestFit="1" customWidth="1"/>
    <col min="11" max="11" width="12.5703125" style="13" bestFit="1" customWidth="1"/>
    <col min="12" max="12" width="11.5703125" style="13" bestFit="1" customWidth="1"/>
    <col min="13" max="13" width="9.42578125" style="13" bestFit="1" customWidth="1"/>
    <col min="14" max="14" width="14.28515625" style="13" bestFit="1" customWidth="1"/>
    <col min="15" max="17" width="11.42578125" style="13"/>
    <col min="18" max="18" width="11.42578125" style="13" hidden="1" customWidth="1"/>
    <col min="19" max="16384" width="11.42578125" style="13"/>
  </cols>
  <sheetData>
    <row r="1" spans="1:20" ht="13.5" thickBot="1">
      <c r="A1" s="141" t="s">
        <v>23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  <c r="O1" s="18"/>
      <c r="P1" s="18"/>
      <c r="Q1" s="18"/>
      <c r="R1" s="18"/>
      <c r="S1" s="18"/>
      <c r="T1" s="19"/>
    </row>
    <row r="2" spans="1:20" ht="24" customHeight="1">
      <c r="A2" s="14" t="s">
        <v>57</v>
      </c>
      <c r="B2" s="15" t="s">
        <v>58</v>
      </c>
      <c r="C2" s="15" t="s">
        <v>23</v>
      </c>
      <c r="D2" s="15" t="s">
        <v>60</v>
      </c>
      <c r="E2" s="15" t="s">
        <v>22</v>
      </c>
      <c r="F2" s="35" t="s">
        <v>106</v>
      </c>
      <c r="G2" s="35" t="s">
        <v>21</v>
      </c>
      <c r="H2" s="36" t="s">
        <v>20</v>
      </c>
      <c r="I2" s="36" t="s">
        <v>19</v>
      </c>
      <c r="J2" s="16" t="s">
        <v>18</v>
      </c>
      <c r="K2" s="36" t="s">
        <v>17</v>
      </c>
      <c r="L2" s="36" t="s">
        <v>16</v>
      </c>
      <c r="M2" s="16" t="s">
        <v>15</v>
      </c>
      <c r="N2" s="37" t="s">
        <v>107</v>
      </c>
      <c r="O2" s="18"/>
      <c r="P2" s="18"/>
      <c r="Q2" s="18"/>
      <c r="R2" s="18"/>
      <c r="S2" s="18"/>
      <c r="T2" s="19"/>
    </row>
    <row r="3" spans="1:20" ht="38.25">
      <c r="A3" s="146" t="str">
        <f>'Objetivos &amp; Estrategias'!B3</f>
        <v>Mantener cuota de mercado</v>
      </c>
      <c r="B3" s="144" t="str">
        <f>'Objetivos &amp; Estrategias'!G3</f>
        <v>Incrementar la visibilidad de la marca hotelera</v>
      </c>
      <c r="C3" s="1" t="s">
        <v>84</v>
      </c>
      <c r="D3" s="22"/>
      <c r="E3" s="21" t="s">
        <v>111</v>
      </c>
      <c r="F3" s="21" t="s">
        <v>114</v>
      </c>
      <c r="G3" s="38">
        <v>80000</v>
      </c>
      <c r="H3" s="39">
        <v>150000</v>
      </c>
      <c r="I3" s="40">
        <f>H3-G3</f>
        <v>70000</v>
      </c>
      <c r="J3" s="38">
        <v>70000</v>
      </c>
      <c r="K3" s="39">
        <v>150000</v>
      </c>
      <c r="L3" s="40">
        <f>+K3-J3</f>
        <v>80000</v>
      </c>
      <c r="M3" s="41">
        <f>+L3/I3</f>
        <v>1.1428571428571428</v>
      </c>
      <c r="N3" s="23" t="s">
        <v>14</v>
      </c>
      <c r="O3" s="18"/>
      <c r="P3" s="18"/>
      <c r="Q3" s="18"/>
      <c r="R3" s="18" t="s">
        <v>14</v>
      </c>
      <c r="S3" s="18"/>
      <c r="T3" s="19"/>
    </row>
    <row r="4" spans="1:20" ht="38.25">
      <c r="A4" s="147"/>
      <c r="B4" s="145"/>
      <c r="C4" s="1" t="s">
        <v>82</v>
      </c>
      <c r="D4" s="22"/>
      <c r="E4" s="21" t="s">
        <v>111</v>
      </c>
      <c r="F4" s="21" t="s">
        <v>115</v>
      </c>
      <c r="G4" s="38">
        <v>30000</v>
      </c>
      <c r="H4" s="39">
        <v>50000</v>
      </c>
      <c r="I4" s="40">
        <f t="shared" ref="I4:I8" si="0">H4-G4</f>
        <v>20000</v>
      </c>
      <c r="J4" s="38">
        <v>30000</v>
      </c>
      <c r="K4" s="39">
        <v>3000</v>
      </c>
      <c r="L4" s="40">
        <f t="shared" ref="L4:L7" si="1">+K4-J4</f>
        <v>-27000</v>
      </c>
      <c r="M4" s="41">
        <f t="shared" ref="M4:M7" si="2">+L4/I4</f>
        <v>-1.35</v>
      </c>
      <c r="N4" s="23" t="s">
        <v>85</v>
      </c>
      <c r="O4" s="18"/>
      <c r="P4" s="18"/>
      <c r="Q4" s="18"/>
      <c r="R4" s="18" t="s">
        <v>13</v>
      </c>
      <c r="S4" s="18"/>
      <c r="T4" s="19"/>
    </row>
    <row r="5" spans="1:20" ht="38.25">
      <c r="A5" s="147"/>
      <c r="B5" s="145"/>
      <c r="C5" s="1" t="s">
        <v>80</v>
      </c>
      <c r="D5" s="22"/>
      <c r="E5" s="21" t="s">
        <v>111</v>
      </c>
      <c r="F5" s="21" t="s">
        <v>111</v>
      </c>
      <c r="G5" s="38">
        <v>0</v>
      </c>
      <c r="H5" s="39">
        <v>50000</v>
      </c>
      <c r="I5" s="40">
        <f t="shared" si="0"/>
        <v>50000</v>
      </c>
      <c r="J5" s="38"/>
      <c r="K5" s="39">
        <v>100000</v>
      </c>
      <c r="L5" s="40">
        <f t="shared" si="1"/>
        <v>100000</v>
      </c>
      <c r="M5" s="41">
        <f t="shared" si="2"/>
        <v>2</v>
      </c>
      <c r="N5" s="23" t="s">
        <v>14</v>
      </c>
      <c r="O5" s="18"/>
      <c r="P5" s="18"/>
      <c r="Q5" s="18"/>
      <c r="R5" s="18" t="s">
        <v>92</v>
      </c>
      <c r="S5" s="18"/>
      <c r="T5" s="19"/>
    </row>
    <row r="6" spans="1:20" ht="38.25">
      <c r="A6" s="146" t="str">
        <f>'Objetivos &amp; Estrategias'!B4</f>
        <v>Aumentar la rentabilidad de los activos</v>
      </c>
      <c r="B6" s="148" t="str">
        <f>'Objetivos &amp; Estrategias'!G4</f>
        <v>Ofrecer precios competitivos y captar nuevos tipos de clientes</v>
      </c>
      <c r="C6" s="1" t="s">
        <v>81</v>
      </c>
      <c r="D6" s="22"/>
      <c r="E6" s="21" t="s">
        <v>112</v>
      </c>
      <c r="F6" s="21" t="s">
        <v>116</v>
      </c>
      <c r="G6" s="38">
        <v>1500</v>
      </c>
      <c r="H6" s="39">
        <v>5000</v>
      </c>
      <c r="I6" s="40">
        <f t="shared" si="0"/>
        <v>3500</v>
      </c>
      <c r="J6" s="38">
        <v>2000</v>
      </c>
      <c r="K6" s="39">
        <v>5000</v>
      </c>
      <c r="L6" s="40">
        <f t="shared" si="1"/>
        <v>3000</v>
      </c>
      <c r="M6" s="41">
        <f t="shared" si="2"/>
        <v>0.8571428571428571</v>
      </c>
      <c r="N6" s="23" t="s">
        <v>13</v>
      </c>
      <c r="O6" s="18"/>
      <c r="P6" s="18"/>
      <c r="Q6" s="18"/>
      <c r="R6" s="18"/>
      <c r="S6" s="18"/>
      <c r="T6" s="19"/>
    </row>
    <row r="7" spans="1:20" ht="51.75" thickBot="1">
      <c r="A7" s="147"/>
      <c r="B7" s="144"/>
      <c r="C7" s="7" t="s">
        <v>103</v>
      </c>
      <c r="D7" s="42"/>
      <c r="E7" s="43" t="s">
        <v>113</v>
      </c>
      <c r="F7" s="43" t="s">
        <v>116</v>
      </c>
      <c r="G7" s="44">
        <v>15000</v>
      </c>
      <c r="H7" s="45">
        <v>30000</v>
      </c>
      <c r="I7" s="46">
        <f t="shared" si="0"/>
        <v>15000</v>
      </c>
      <c r="J7" s="44">
        <v>10000</v>
      </c>
      <c r="K7" s="45">
        <v>20000</v>
      </c>
      <c r="L7" s="46">
        <f t="shared" si="1"/>
        <v>10000</v>
      </c>
      <c r="M7" s="47">
        <f t="shared" si="2"/>
        <v>0.66666666666666663</v>
      </c>
      <c r="N7" s="48" t="s">
        <v>13</v>
      </c>
      <c r="O7" s="18"/>
      <c r="P7" s="18"/>
      <c r="Q7" s="18"/>
      <c r="R7" s="18"/>
      <c r="S7" s="18"/>
      <c r="T7" s="19"/>
    </row>
    <row r="8" spans="1:20" ht="85.5" customHeight="1" thickBot="1">
      <c r="A8" s="8" t="str">
        <f>'Objetivos &amp; Estrategias'!B5</f>
        <v>Posicionar el servicio como referencia en el sector</v>
      </c>
      <c r="B8" s="9" t="str">
        <f>'Objetivos &amp; Estrategias'!G5</f>
        <v>Ofrecer una mayor atención personalizada a los clientes y ofrecer más servicios</v>
      </c>
      <c r="C8" s="10" t="s">
        <v>83</v>
      </c>
      <c r="D8" s="49"/>
      <c r="E8" s="50" t="s">
        <v>111</v>
      </c>
      <c r="F8" s="50" t="s">
        <v>111</v>
      </c>
      <c r="G8" s="51"/>
      <c r="H8" s="52">
        <v>5000</v>
      </c>
      <c r="I8" s="53">
        <f t="shared" si="0"/>
        <v>5000</v>
      </c>
      <c r="J8" s="51"/>
      <c r="K8" s="52">
        <v>5000</v>
      </c>
      <c r="L8" s="53">
        <f t="shared" ref="L8" si="3">+K8-J8</f>
        <v>5000</v>
      </c>
      <c r="M8" s="54">
        <f t="shared" ref="M8" si="4">+L8/I8</f>
        <v>1</v>
      </c>
      <c r="N8" s="55" t="s">
        <v>13</v>
      </c>
      <c r="O8" s="18"/>
      <c r="P8" s="18"/>
      <c r="Q8" s="18"/>
      <c r="R8" s="18"/>
      <c r="S8" s="18"/>
      <c r="T8" s="19"/>
    </row>
    <row r="9" spans="1:20" ht="13.5" thickBot="1">
      <c r="A9" s="29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</row>
    <row r="10" spans="1:20" ht="13.5" thickBot="1">
      <c r="A10" s="29"/>
      <c r="B10" s="18"/>
      <c r="C10" s="141" t="s">
        <v>59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3"/>
      <c r="O10" s="18"/>
      <c r="P10" s="18"/>
      <c r="Q10" s="18"/>
      <c r="R10" s="18"/>
      <c r="S10" s="18"/>
      <c r="T10" s="19"/>
    </row>
    <row r="11" spans="1:20" ht="13.5" thickBot="1">
      <c r="A11" s="29"/>
      <c r="B11" s="18"/>
      <c r="C11" s="56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  <c r="O11" s="18"/>
      <c r="P11" s="18"/>
      <c r="Q11" s="18"/>
      <c r="R11" s="18"/>
      <c r="S11" s="18"/>
      <c r="T11" s="19"/>
    </row>
    <row r="12" spans="1:20" ht="27" customHeight="1" thickBot="1">
      <c r="A12" s="29"/>
      <c r="B12" s="18"/>
      <c r="C12" s="56"/>
      <c r="D12" s="133" t="s">
        <v>12</v>
      </c>
      <c r="E12" s="134"/>
      <c r="F12" s="59">
        <v>50000</v>
      </c>
      <c r="G12" s="57"/>
      <c r="H12" s="57"/>
      <c r="I12" s="57"/>
      <c r="J12" s="57"/>
      <c r="K12" s="57"/>
      <c r="L12" s="57"/>
      <c r="M12" s="57"/>
      <c r="N12" s="58"/>
      <c r="O12" s="18"/>
      <c r="P12" s="18"/>
      <c r="Q12" s="18"/>
      <c r="R12" s="18"/>
      <c r="S12" s="18"/>
      <c r="T12" s="19"/>
    </row>
    <row r="13" spans="1:20" ht="27" customHeight="1" thickBot="1">
      <c r="A13" s="29"/>
      <c r="B13" s="18"/>
      <c r="C13" s="56"/>
      <c r="D13" s="139" t="s">
        <v>11</v>
      </c>
      <c r="E13" s="140"/>
      <c r="F13" s="60">
        <v>10000</v>
      </c>
      <c r="G13" s="57"/>
      <c r="H13" s="137" t="s">
        <v>10</v>
      </c>
      <c r="I13" s="138"/>
      <c r="J13" s="61">
        <v>8000</v>
      </c>
      <c r="K13" s="57"/>
      <c r="L13" s="57"/>
      <c r="M13" s="57"/>
      <c r="N13" s="58"/>
      <c r="O13" s="18"/>
      <c r="P13" s="18"/>
      <c r="Q13" s="18"/>
      <c r="R13" s="18"/>
      <c r="S13" s="18"/>
      <c r="T13" s="19"/>
    </row>
    <row r="14" spans="1:20" ht="13.5" thickBot="1">
      <c r="A14" s="29"/>
      <c r="B14" s="18"/>
      <c r="C14" s="56"/>
      <c r="D14" s="62"/>
      <c r="E14" s="62"/>
      <c r="F14" s="57"/>
      <c r="G14" s="57"/>
      <c r="H14" s="57"/>
      <c r="I14" s="57"/>
      <c r="J14" s="57"/>
      <c r="K14" s="57"/>
      <c r="L14" s="57"/>
      <c r="M14" s="57"/>
      <c r="N14" s="58"/>
      <c r="O14" s="18"/>
      <c r="P14" s="18"/>
      <c r="Q14" s="18"/>
      <c r="R14" s="18"/>
      <c r="S14" s="18"/>
      <c r="T14" s="19"/>
    </row>
    <row r="15" spans="1:20" ht="13.5" thickBot="1">
      <c r="A15" s="29"/>
      <c r="B15" s="18"/>
      <c r="C15" s="56"/>
      <c r="D15" s="135" t="s">
        <v>9</v>
      </c>
      <c r="E15" s="136"/>
      <c r="F15" s="63">
        <f>SUM(G3:G8)/(F13+F12)</f>
        <v>2.1083333333333334</v>
      </c>
      <c r="G15" s="57"/>
      <c r="H15" s="135" t="s">
        <v>8</v>
      </c>
      <c r="I15" s="136"/>
      <c r="J15" s="63">
        <f>SUM(J3:J8)/(J13+F12)</f>
        <v>1.9310344827586208</v>
      </c>
      <c r="K15" s="57"/>
      <c r="L15" s="57"/>
      <c r="M15" s="57"/>
      <c r="N15" s="58"/>
      <c r="O15" s="18"/>
      <c r="P15" s="18"/>
      <c r="Q15" s="18"/>
      <c r="R15" s="18"/>
      <c r="S15" s="18"/>
      <c r="T15" s="19"/>
    </row>
    <row r="16" spans="1:20" ht="13.5" thickBot="1">
      <c r="A16" s="29"/>
      <c r="B16" s="18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6"/>
      <c r="O16" s="18"/>
      <c r="P16" s="18"/>
      <c r="Q16" s="18"/>
      <c r="R16" s="18"/>
      <c r="S16" s="18"/>
      <c r="T16" s="19"/>
    </row>
    <row r="17" spans="1:20" ht="13.5" thickBot="1">
      <c r="A17" s="29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9"/>
    </row>
    <row r="18" spans="1:20">
      <c r="A18" s="130" t="s">
        <v>61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2"/>
      <c r="O18" s="18"/>
      <c r="P18" s="18"/>
      <c r="Q18" s="18"/>
      <c r="R18" s="18"/>
      <c r="S18" s="18"/>
      <c r="T18" s="19"/>
    </row>
    <row r="19" spans="1:20" ht="15" customHeight="1">
      <c r="A19" s="170" t="s">
        <v>62</v>
      </c>
      <c r="B19" s="172" t="s">
        <v>126</v>
      </c>
      <c r="C19" s="173"/>
      <c r="D19" s="173"/>
      <c r="E19" s="173"/>
      <c r="F19" s="173"/>
      <c r="G19" s="173"/>
      <c r="H19" s="173"/>
      <c r="I19" s="173"/>
      <c r="J19" s="174"/>
      <c r="K19" s="172" t="s">
        <v>127</v>
      </c>
      <c r="L19" s="173"/>
      <c r="M19" s="173"/>
      <c r="N19" s="175"/>
      <c r="O19" s="18"/>
      <c r="P19" s="18"/>
      <c r="Q19" s="18"/>
      <c r="R19" s="18"/>
      <c r="S19" s="18"/>
      <c r="T19" s="19"/>
    </row>
    <row r="20" spans="1:20">
      <c r="A20" s="171"/>
      <c r="B20" s="68" t="s">
        <v>117</v>
      </c>
      <c r="C20" s="68" t="s">
        <v>118</v>
      </c>
      <c r="D20" s="68" t="s">
        <v>119</v>
      </c>
      <c r="E20" s="68" t="s">
        <v>120</v>
      </c>
      <c r="F20" s="68" t="s">
        <v>121</v>
      </c>
      <c r="G20" s="68" t="s">
        <v>122</v>
      </c>
      <c r="H20" s="68" t="s">
        <v>123</v>
      </c>
      <c r="I20" s="68" t="s">
        <v>124</v>
      </c>
      <c r="J20" s="68" t="s">
        <v>125</v>
      </c>
      <c r="K20" s="68" t="s">
        <v>128</v>
      </c>
      <c r="L20" s="68" t="s">
        <v>129</v>
      </c>
      <c r="M20" s="68" t="s">
        <v>130</v>
      </c>
      <c r="N20" s="69" t="s">
        <v>117</v>
      </c>
      <c r="O20" s="18"/>
      <c r="P20" s="18"/>
      <c r="Q20" s="18"/>
      <c r="R20" s="18"/>
      <c r="S20" s="18"/>
      <c r="T20" s="19"/>
    </row>
    <row r="21" spans="1:20">
      <c r="A21" s="67" t="s">
        <v>63</v>
      </c>
      <c r="B21" s="70">
        <v>1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18"/>
      <c r="P21" s="18"/>
      <c r="Q21" s="18"/>
      <c r="R21" s="18"/>
      <c r="S21" s="18"/>
      <c r="T21" s="19"/>
    </row>
    <row r="22" spans="1:20">
      <c r="A22" s="67" t="s">
        <v>64</v>
      </c>
      <c r="B22" s="70"/>
      <c r="C22" s="70">
        <v>1</v>
      </c>
      <c r="D22" s="70">
        <v>1</v>
      </c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18"/>
      <c r="P22" s="18"/>
      <c r="Q22" s="18"/>
      <c r="R22" s="18"/>
      <c r="S22" s="18"/>
      <c r="T22" s="19"/>
    </row>
    <row r="23" spans="1:20">
      <c r="A23" s="67" t="s">
        <v>65</v>
      </c>
      <c r="B23" s="70"/>
      <c r="C23" s="70">
        <v>1</v>
      </c>
      <c r="D23" s="70">
        <v>1</v>
      </c>
      <c r="E23" s="70">
        <v>1</v>
      </c>
      <c r="F23" s="70">
        <v>1</v>
      </c>
      <c r="G23" s="70"/>
      <c r="H23" s="70"/>
      <c r="I23" s="70"/>
      <c r="J23" s="70"/>
      <c r="K23" s="70"/>
      <c r="L23" s="70"/>
      <c r="M23" s="70"/>
      <c r="N23" s="71"/>
      <c r="O23" s="18"/>
      <c r="P23" s="18"/>
      <c r="Q23" s="18"/>
      <c r="R23" s="18"/>
      <c r="S23" s="18"/>
      <c r="T23" s="19"/>
    </row>
    <row r="24" spans="1:20">
      <c r="A24" s="67" t="s">
        <v>66</v>
      </c>
      <c r="B24" s="70"/>
      <c r="C24" s="70"/>
      <c r="D24" s="70">
        <v>1</v>
      </c>
      <c r="E24" s="70">
        <v>1</v>
      </c>
      <c r="F24" s="70">
        <v>1</v>
      </c>
      <c r="G24" s="70">
        <v>1</v>
      </c>
      <c r="H24" s="70">
        <v>1</v>
      </c>
      <c r="I24" s="70"/>
      <c r="J24" s="70"/>
      <c r="K24" s="70"/>
      <c r="L24" s="70"/>
      <c r="M24" s="70"/>
      <c r="N24" s="71"/>
      <c r="O24" s="18"/>
      <c r="P24" s="18"/>
      <c r="Q24" s="18"/>
      <c r="R24" s="18"/>
      <c r="S24" s="18"/>
      <c r="T24" s="19"/>
    </row>
    <row r="25" spans="1:20">
      <c r="A25" s="67" t="s">
        <v>67</v>
      </c>
      <c r="B25" s="70"/>
      <c r="C25" s="70"/>
      <c r="D25" s="70"/>
      <c r="E25" s="70">
        <v>1</v>
      </c>
      <c r="F25" s="70">
        <v>1</v>
      </c>
      <c r="G25" s="70">
        <v>1</v>
      </c>
      <c r="H25" s="70">
        <v>1</v>
      </c>
      <c r="I25" s="70">
        <v>1</v>
      </c>
      <c r="J25" s="70">
        <v>1</v>
      </c>
      <c r="K25" s="70">
        <v>1</v>
      </c>
      <c r="L25" s="70">
        <v>1</v>
      </c>
      <c r="M25" s="70">
        <v>1</v>
      </c>
      <c r="N25" s="71"/>
      <c r="O25" s="18"/>
      <c r="P25" s="18"/>
      <c r="Q25" s="18"/>
      <c r="R25" s="18"/>
      <c r="S25" s="18"/>
      <c r="T25" s="19"/>
    </row>
    <row r="26" spans="1:20" ht="13.5" thickBot="1">
      <c r="A26" s="72" t="s">
        <v>68</v>
      </c>
      <c r="B26" s="73"/>
      <c r="C26" s="73"/>
      <c r="D26" s="73"/>
      <c r="E26" s="73"/>
      <c r="F26" s="73"/>
      <c r="G26" s="73"/>
      <c r="H26" s="73"/>
      <c r="I26" s="73"/>
      <c r="J26" s="73">
        <v>1</v>
      </c>
      <c r="K26" s="73">
        <v>1</v>
      </c>
      <c r="L26" s="73">
        <v>1</v>
      </c>
      <c r="M26" s="73">
        <v>1</v>
      </c>
      <c r="N26" s="74">
        <v>1</v>
      </c>
      <c r="O26" s="18"/>
      <c r="P26" s="18"/>
      <c r="Q26" s="18"/>
      <c r="R26" s="18"/>
      <c r="S26" s="18"/>
      <c r="T26" s="19"/>
    </row>
    <row r="27" spans="1:20">
      <c r="A27" s="29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9"/>
    </row>
    <row r="28" spans="1:20">
      <c r="A28" s="29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9"/>
    </row>
    <row r="29" spans="1:20">
      <c r="A29" s="29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9"/>
    </row>
    <row r="30" spans="1:20">
      <c r="A30" s="29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9"/>
    </row>
    <row r="31" spans="1:20">
      <c r="A31" s="29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9"/>
    </row>
    <row r="32" spans="1:20">
      <c r="A32" s="29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9"/>
    </row>
    <row r="33" spans="1:20">
      <c r="A33" s="29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9"/>
    </row>
    <row r="34" spans="1:20">
      <c r="A34" s="29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9"/>
    </row>
    <row r="35" spans="1:20">
      <c r="A35" s="29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9"/>
    </row>
    <row r="36" spans="1:20" ht="13.5" thickBot="1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2"/>
    </row>
  </sheetData>
  <mergeCells count="15">
    <mergeCell ref="A19:A20"/>
    <mergeCell ref="B19:J19"/>
    <mergeCell ref="K19:N19"/>
    <mergeCell ref="A1:N1"/>
    <mergeCell ref="C10:N10"/>
    <mergeCell ref="B3:B5"/>
    <mergeCell ref="A3:A5"/>
    <mergeCell ref="B6:B7"/>
    <mergeCell ref="A6:A7"/>
    <mergeCell ref="A18:N18"/>
    <mergeCell ref="D12:E12"/>
    <mergeCell ref="D15:E15"/>
    <mergeCell ref="H13:I13"/>
    <mergeCell ref="H15:I15"/>
    <mergeCell ref="D13:E13"/>
  </mergeCells>
  <conditionalFormatting sqref="A6 A3:B3 B6:B8">
    <cfRule type="cellIs" dxfId="2" priority="10" operator="equal">
      <formula>0</formula>
    </cfRule>
  </conditionalFormatting>
  <conditionalFormatting sqref="A6 B3 B6:B8">
    <cfRule type="cellIs" dxfId="1" priority="9" operator="equal">
      <formula>0</formula>
    </cfRule>
  </conditionalFormatting>
  <conditionalFormatting sqref="B21:N26">
    <cfRule type="cellIs" dxfId="0" priority="3" operator="equal">
      <formula>1</formula>
    </cfRule>
  </conditionalFormatting>
  <dataValidations count="1">
    <dataValidation type="list" allowBlank="1" showInputMessage="1" showErrorMessage="1" sqref="N3:N8">
      <formula1>$R$3:$R$5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F3" sqref="F3"/>
    </sheetView>
  </sheetViews>
  <sheetFormatPr baseColWidth="10" defaultRowHeight="12.75"/>
  <cols>
    <col min="1" max="1" width="11.42578125" style="13"/>
    <col min="2" max="2" width="33.85546875" style="13" customWidth="1"/>
    <col min="3" max="4" width="10.85546875" style="13" customWidth="1"/>
    <col min="5" max="5" width="20.7109375" style="13" customWidth="1"/>
    <col min="6" max="6" width="33.28515625" style="13" customWidth="1"/>
    <col min="7" max="8" width="11.5703125" style="13" customWidth="1"/>
    <col min="9" max="16384" width="11.42578125" style="13"/>
  </cols>
  <sheetData>
    <row r="1" spans="1:13" ht="13.5" thickBot="1">
      <c r="A1" s="75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2"/>
    </row>
    <row r="2" spans="1:13">
      <c r="A2" s="29"/>
      <c r="B2" s="153" t="s">
        <v>49</v>
      </c>
      <c r="C2" s="154"/>
      <c r="D2" s="155"/>
      <c r="E2" s="18"/>
      <c r="F2" s="153" t="s">
        <v>108</v>
      </c>
      <c r="G2" s="154"/>
      <c r="H2" s="155"/>
      <c r="I2" s="18"/>
      <c r="J2" s="18"/>
      <c r="K2" s="18"/>
      <c r="L2" s="18"/>
      <c r="M2" s="19"/>
    </row>
    <row r="3" spans="1:13">
      <c r="A3" s="29"/>
      <c r="B3" s="76"/>
      <c r="C3" s="77" t="s">
        <v>35</v>
      </c>
      <c r="D3" s="78" t="s">
        <v>34</v>
      </c>
      <c r="E3" s="18"/>
      <c r="F3" s="76"/>
      <c r="G3" s="77" t="s">
        <v>35</v>
      </c>
      <c r="H3" s="78" t="s">
        <v>34</v>
      </c>
      <c r="I3" s="18"/>
      <c r="J3" s="18"/>
      <c r="K3" s="18"/>
      <c r="L3" s="18"/>
      <c r="M3" s="19"/>
    </row>
    <row r="4" spans="1:13">
      <c r="A4" s="29"/>
      <c r="B4" s="79" t="s">
        <v>33</v>
      </c>
      <c r="C4" s="80">
        <v>0.4</v>
      </c>
      <c r="D4" s="81">
        <v>0.4</v>
      </c>
      <c r="E4" s="18"/>
      <c r="F4" s="79" t="s">
        <v>71</v>
      </c>
      <c r="G4" s="82">
        <v>70</v>
      </c>
      <c r="H4" s="83">
        <f>+G4</f>
        <v>70</v>
      </c>
      <c r="I4" s="18"/>
      <c r="J4" s="18"/>
      <c r="K4" s="18"/>
      <c r="L4" s="18"/>
      <c r="M4" s="19"/>
    </row>
    <row r="5" spans="1:13">
      <c r="A5" s="29"/>
      <c r="B5" s="84" t="s">
        <v>32</v>
      </c>
      <c r="C5" s="85">
        <v>14</v>
      </c>
      <c r="D5" s="86">
        <f>+C5</f>
        <v>14</v>
      </c>
      <c r="E5" s="18"/>
      <c r="F5" s="84" t="s">
        <v>69</v>
      </c>
      <c r="G5" s="87">
        <v>0.05</v>
      </c>
      <c r="H5" s="88">
        <f>+G5</f>
        <v>0.05</v>
      </c>
      <c r="I5" s="18"/>
      <c r="J5" s="18"/>
      <c r="K5" s="18"/>
      <c r="L5" s="18"/>
      <c r="M5" s="19"/>
    </row>
    <row r="6" spans="1:13">
      <c r="A6" s="29"/>
      <c r="B6" s="84" t="s">
        <v>31</v>
      </c>
      <c r="C6" s="85">
        <v>24</v>
      </c>
      <c r="D6" s="86">
        <f>+C6</f>
        <v>24</v>
      </c>
      <c r="E6" s="18"/>
      <c r="F6" s="84" t="s">
        <v>72</v>
      </c>
      <c r="G6" s="87">
        <v>0</v>
      </c>
      <c r="H6" s="88">
        <f>+G6</f>
        <v>0</v>
      </c>
      <c r="I6" s="18"/>
      <c r="J6" s="18"/>
      <c r="K6" s="18"/>
      <c r="L6" s="18"/>
      <c r="M6" s="19"/>
    </row>
    <row r="7" spans="1:13">
      <c r="A7" s="29"/>
      <c r="B7" s="84" t="s">
        <v>30</v>
      </c>
      <c r="C7" s="89">
        <f>Acciones!F15</f>
        <v>2.1083333333333334</v>
      </c>
      <c r="D7" s="90">
        <f>Acciones!J15</f>
        <v>1.9310344827586208</v>
      </c>
      <c r="E7" s="18"/>
      <c r="F7" s="79" t="s">
        <v>70</v>
      </c>
      <c r="G7" s="91">
        <f>G4/(1+G5+G6)</f>
        <v>66.666666666666657</v>
      </c>
      <c r="H7" s="92">
        <f>H4/(1+H5+H6)</f>
        <v>66.666666666666657</v>
      </c>
      <c r="I7" s="18"/>
      <c r="J7" s="18"/>
      <c r="K7" s="18"/>
      <c r="L7" s="18"/>
      <c r="M7" s="19"/>
    </row>
    <row r="8" spans="1:13">
      <c r="A8" s="29"/>
      <c r="B8" s="79" t="s">
        <v>29</v>
      </c>
      <c r="C8" s="93">
        <f>SUM(C5:C7)</f>
        <v>40.108333333333334</v>
      </c>
      <c r="D8" s="94">
        <f>SUM(D5:D7)</f>
        <v>39.931034482758619</v>
      </c>
      <c r="E8" s="18"/>
      <c r="F8" s="84" t="s">
        <v>32</v>
      </c>
      <c r="G8" s="82">
        <v>14</v>
      </c>
      <c r="H8" s="86">
        <f>+G8</f>
        <v>14</v>
      </c>
      <c r="I8" s="18"/>
      <c r="J8" s="18"/>
      <c r="K8" s="18"/>
      <c r="L8" s="18"/>
      <c r="M8" s="19"/>
    </row>
    <row r="9" spans="1:13">
      <c r="A9" s="29"/>
      <c r="B9" s="84" t="s">
        <v>28</v>
      </c>
      <c r="C9" s="95">
        <v>0.01</v>
      </c>
      <c r="D9" s="96">
        <f>+C9</f>
        <v>0.01</v>
      </c>
      <c r="E9" s="18"/>
      <c r="F9" s="84" t="s">
        <v>31</v>
      </c>
      <c r="G9" s="82">
        <v>24</v>
      </c>
      <c r="H9" s="86">
        <f>+G9</f>
        <v>24</v>
      </c>
      <c r="I9" s="18"/>
      <c r="J9" s="18"/>
      <c r="K9" s="18"/>
      <c r="L9" s="18"/>
      <c r="M9" s="19"/>
    </row>
    <row r="10" spans="1:13">
      <c r="A10" s="29"/>
      <c r="B10" s="84" t="s">
        <v>27</v>
      </c>
      <c r="C10" s="80">
        <v>0</v>
      </c>
      <c r="D10" s="97">
        <f>+C10</f>
        <v>0</v>
      </c>
      <c r="E10" s="18"/>
      <c r="F10" s="84" t="s">
        <v>30</v>
      </c>
      <c r="G10" s="98">
        <f>Acciones!F15</f>
        <v>2.1083333333333334</v>
      </c>
      <c r="H10" s="90">
        <f>Acciones!J15</f>
        <v>1.9310344827586208</v>
      </c>
      <c r="I10" s="18"/>
      <c r="J10" s="18"/>
      <c r="K10" s="18"/>
      <c r="L10" s="18"/>
      <c r="M10" s="19"/>
    </row>
    <row r="11" spans="1:13">
      <c r="A11" s="29"/>
      <c r="B11" s="84" t="s">
        <v>26</v>
      </c>
      <c r="C11" s="80">
        <v>0</v>
      </c>
      <c r="D11" s="97">
        <f>+C11</f>
        <v>0</v>
      </c>
      <c r="E11" s="18"/>
      <c r="F11" s="79" t="s">
        <v>29</v>
      </c>
      <c r="G11" s="93">
        <f>SUM(G8:G10)</f>
        <v>40.108333333333334</v>
      </c>
      <c r="H11" s="94">
        <f>SUM(H8:H10)</f>
        <v>39.931034482758619</v>
      </c>
      <c r="I11" s="18"/>
      <c r="J11" s="18"/>
      <c r="K11" s="18"/>
      <c r="L11" s="18"/>
      <c r="M11" s="19"/>
    </row>
    <row r="12" spans="1:13">
      <c r="A12" s="29"/>
      <c r="B12" s="79" t="s">
        <v>71</v>
      </c>
      <c r="C12" s="93">
        <f>C15*(1+C13+C14)</f>
        <v>71.379237288135599</v>
      </c>
      <c r="D12" s="94">
        <f>D15*(1+D13+D14)</f>
        <v>71.063705435417887</v>
      </c>
      <c r="E12" s="18"/>
      <c r="F12" s="84" t="s">
        <v>28</v>
      </c>
      <c r="G12" s="95">
        <v>0.01</v>
      </c>
      <c r="H12" s="96">
        <f>+G12</f>
        <v>0.01</v>
      </c>
      <c r="I12" s="18"/>
      <c r="J12" s="18"/>
      <c r="K12" s="18"/>
      <c r="L12" s="18"/>
      <c r="M12" s="19"/>
    </row>
    <row r="13" spans="1:13">
      <c r="A13" s="29"/>
      <c r="B13" s="84" t="s">
        <v>69</v>
      </c>
      <c r="C13" s="99">
        <v>0.05</v>
      </c>
      <c r="D13" s="100">
        <f>+C13</f>
        <v>0.05</v>
      </c>
      <c r="E13" s="18"/>
      <c r="F13" s="84" t="s">
        <v>27</v>
      </c>
      <c r="G13" s="80">
        <v>0</v>
      </c>
      <c r="H13" s="81">
        <f>+G13</f>
        <v>0</v>
      </c>
      <c r="I13" s="18"/>
      <c r="J13" s="18"/>
      <c r="K13" s="18"/>
      <c r="L13" s="18"/>
      <c r="M13" s="19"/>
    </row>
    <row r="14" spans="1:13">
      <c r="A14" s="29"/>
      <c r="B14" s="84" t="s">
        <v>72</v>
      </c>
      <c r="C14" s="99">
        <v>0</v>
      </c>
      <c r="D14" s="100">
        <f>+C14</f>
        <v>0</v>
      </c>
      <c r="E14" s="18"/>
      <c r="F14" s="84" t="s">
        <v>26</v>
      </c>
      <c r="G14" s="80">
        <v>0</v>
      </c>
      <c r="H14" s="81">
        <f>+G14</f>
        <v>0</v>
      </c>
      <c r="I14" s="18"/>
      <c r="J14" s="18"/>
      <c r="K14" s="18"/>
      <c r="L14" s="18"/>
      <c r="M14" s="19"/>
    </row>
    <row r="15" spans="1:13">
      <c r="A15" s="29"/>
      <c r="B15" s="79" t="s">
        <v>70</v>
      </c>
      <c r="C15" s="93">
        <f>C8/(1-C4-C9)</f>
        <v>67.980225988700568</v>
      </c>
      <c r="D15" s="94">
        <f>D8/(1-D4-D9)</f>
        <v>67.679719462302742</v>
      </c>
      <c r="E15" s="18"/>
      <c r="F15" s="79" t="s">
        <v>73</v>
      </c>
      <c r="G15" s="101">
        <f>1-(G11/G7)-G12</f>
        <v>0.38837499999999991</v>
      </c>
      <c r="H15" s="102">
        <f>1-(H11/H7)-H12</f>
        <v>0.39103448275862063</v>
      </c>
      <c r="I15" s="18"/>
      <c r="J15" s="18"/>
      <c r="K15" s="18"/>
      <c r="L15" s="18"/>
      <c r="M15" s="19"/>
    </row>
    <row r="16" spans="1:13">
      <c r="A16" s="29"/>
      <c r="B16" s="84" t="s">
        <v>25</v>
      </c>
      <c r="C16" s="98">
        <f>C12*(1+C10)</f>
        <v>71.379237288135599</v>
      </c>
      <c r="D16" s="103">
        <f>D12*(1+D10)</f>
        <v>71.063705435417887</v>
      </c>
      <c r="E16" s="18"/>
      <c r="F16" s="84" t="s">
        <v>25</v>
      </c>
      <c r="G16" s="98">
        <f>G4*(1+G13)</f>
        <v>70</v>
      </c>
      <c r="H16" s="103">
        <f>H4*(1+H13)</f>
        <v>70</v>
      </c>
      <c r="I16" s="18"/>
      <c r="J16" s="18"/>
      <c r="K16" s="18"/>
      <c r="L16" s="18"/>
      <c r="M16" s="19"/>
    </row>
    <row r="17" spans="1:13" ht="13.5" thickBot="1">
      <c r="A17" s="29"/>
      <c r="B17" s="104" t="s">
        <v>24</v>
      </c>
      <c r="C17" s="105">
        <f>C12*(1+C10+C11)</f>
        <v>71.379237288135599</v>
      </c>
      <c r="D17" s="106">
        <f>D12*(1+D10+D11)</f>
        <v>71.063705435417887</v>
      </c>
      <c r="E17" s="18"/>
      <c r="F17" s="104" t="s">
        <v>24</v>
      </c>
      <c r="G17" s="105">
        <f>G4*(1+G13+G14)</f>
        <v>70</v>
      </c>
      <c r="H17" s="106">
        <f>H4*(1+H13+H14)</f>
        <v>70</v>
      </c>
      <c r="I17" s="18"/>
      <c r="J17" s="18"/>
      <c r="K17" s="18"/>
      <c r="L17" s="18"/>
      <c r="M17" s="19"/>
    </row>
    <row r="18" spans="1:13">
      <c r="A18" s="29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9"/>
    </row>
    <row r="19" spans="1:13">
      <c r="A19" s="29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ht="13.5" thickBot="1">
      <c r="A20" s="29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</row>
    <row r="21" spans="1:13" ht="13.5" thickBot="1">
      <c r="A21" s="29"/>
      <c r="B21" s="18"/>
      <c r="C21" s="18"/>
      <c r="D21" s="141" t="s">
        <v>50</v>
      </c>
      <c r="E21" s="142"/>
      <c r="F21" s="143"/>
      <c r="G21" s="18"/>
      <c r="H21" s="18"/>
      <c r="I21" s="18"/>
      <c r="J21" s="18"/>
      <c r="K21" s="18"/>
      <c r="L21" s="18"/>
      <c r="M21" s="19"/>
    </row>
    <row r="22" spans="1:13">
      <c r="A22" s="29"/>
      <c r="B22" s="18"/>
      <c r="C22" s="18"/>
      <c r="D22" s="156" t="s">
        <v>51</v>
      </c>
      <c r="E22" s="157"/>
      <c r="F22" s="107">
        <f>SUM(Acciones!G3:G8)</f>
        <v>126500</v>
      </c>
      <c r="G22" s="18"/>
      <c r="H22" s="18"/>
      <c r="I22" s="18"/>
      <c r="J22" s="18"/>
      <c r="K22" s="18"/>
      <c r="L22" s="18"/>
      <c r="M22" s="19"/>
    </row>
    <row r="23" spans="1:13">
      <c r="A23" s="29"/>
      <c r="B23" s="18"/>
      <c r="C23" s="18"/>
      <c r="D23" s="108"/>
      <c r="E23" s="109"/>
      <c r="F23" s="110"/>
      <c r="G23" s="18"/>
      <c r="H23" s="18"/>
      <c r="I23" s="18"/>
      <c r="J23" s="18"/>
      <c r="K23" s="18"/>
      <c r="L23" s="18"/>
      <c r="M23" s="19"/>
    </row>
    <row r="24" spans="1:13">
      <c r="A24" s="29"/>
      <c r="B24" s="18"/>
      <c r="C24" s="18"/>
      <c r="D24" s="156" t="s">
        <v>104</v>
      </c>
      <c r="E24" s="157"/>
      <c r="F24" s="111">
        <f>+D15</f>
        <v>67.679719462302742</v>
      </c>
      <c r="G24" s="18"/>
      <c r="H24" s="18"/>
      <c r="I24" s="18"/>
      <c r="J24" s="18"/>
      <c r="K24" s="18"/>
      <c r="L24" s="18"/>
      <c r="M24" s="19"/>
    </row>
    <row r="25" spans="1:13" ht="13.5" thickBot="1">
      <c r="A25" s="29"/>
      <c r="B25" s="18"/>
      <c r="C25" s="18"/>
      <c r="D25" s="151" t="s">
        <v>86</v>
      </c>
      <c r="E25" s="152"/>
      <c r="F25" s="112">
        <f>F22/F24</f>
        <v>1869.0975820379967</v>
      </c>
      <c r="G25" s="18"/>
      <c r="H25" s="18"/>
      <c r="I25" s="18"/>
      <c r="J25" s="18"/>
      <c r="K25" s="18"/>
      <c r="L25" s="18"/>
      <c r="M25" s="19"/>
    </row>
    <row r="26" spans="1:13" ht="13.5" thickBot="1">
      <c r="A26" s="29"/>
      <c r="B26" s="18"/>
      <c r="C26" s="18"/>
      <c r="D26" s="113"/>
      <c r="E26" s="114"/>
      <c r="F26" s="115"/>
      <c r="G26" s="18"/>
      <c r="H26" s="18"/>
      <c r="I26" s="18"/>
      <c r="J26" s="18"/>
      <c r="K26" s="18"/>
      <c r="L26" s="18"/>
      <c r="M26" s="19"/>
    </row>
    <row r="27" spans="1:13">
      <c r="A27" s="29"/>
      <c r="B27" s="18"/>
      <c r="C27" s="18"/>
      <c r="D27" s="149" t="s">
        <v>105</v>
      </c>
      <c r="E27" s="150"/>
      <c r="F27" s="116">
        <f>+H7</f>
        <v>66.666666666666657</v>
      </c>
      <c r="G27" s="18"/>
      <c r="H27" s="18"/>
      <c r="I27" s="18"/>
      <c r="J27" s="18"/>
      <c r="K27" s="18"/>
      <c r="L27" s="18"/>
      <c r="M27" s="19"/>
    </row>
    <row r="28" spans="1:13" ht="13.5" thickBot="1">
      <c r="A28" s="29"/>
      <c r="B28" s="18"/>
      <c r="C28" s="18"/>
      <c r="D28" s="151" t="s">
        <v>86</v>
      </c>
      <c r="E28" s="152"/>
      <c r="F28" s="112">
        <f>+F22/F27</f>
        <v>1897.5000000000002</v>
      </c>
      <c r="G28" s="18"/>
      <c r="H28" s="18"/>
      <c r="I28" s="18"/>
      <c r="J28" s="18"/>
      <c r="K28" s="18"/>
      <c r="L28" s="18"/>
      <c r="M28" s="19"/>
    </row>
    <row r="29" spans="1:13">
      <c r="A29" s="29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9"/>
    </row>
    <row r="30" spans="1:13">
      <c r="A30" s="29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</row>
    <row r="31" spans="1:13" ht="13.5" thickBot="1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2"/>
    </row>
  </sheetData>
  <mergeCells count="8">
    <mergeCell ref="D27:E27"/>
    <mergeCell ref="D28:E28"/>
    <mergeCell ref="D25:E25"/>
    <mergeCell ref="B2:D2"/>
    <mergeCell ref="F2:H2"/>
    <mergeCell ref="D21:F21"/>
    <mergeCell ref="D22:E22"/>
    <mergeCell ref="D24:E24"/>
  </mergeCells>
  <pageMargins left="0.7" right="0.7" top="0.75" bottom="0.75" header="0.3" footer="0.3"/>
  <pageSetup paperSize="9" orientation="portrait" r:id="rId1"/>
  <ignoredErrors>
    <ignoredError sqref="H7 D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A3" sqref="A3"/>
    </sheetView>
  </sheetViews>
  <sheetFormatPr baseColWidth="10" defaultRowHeight="12.75"/>
  <cols>
    <col min="1" max="1" width="22.5703125" style="13" customWidth="1"/>
    <col min="2" max="10" width="10.42578125" style="13" customWidth="1"/>
    <col min="11" max="16384" width="11.42578125" style="13"/>
  </cols>
  <sheetData>
    <row r="1" spans="1:15">
      <c r="A1" s="153" t="s">
        <v>52</v>
      </c>
      <c r="B1" s="154"/>
      <c r="C1" s="154"/>
      <c r="D1" s="154"/>
      <c r="E1" s="154"/>
      <c r="F1" s="154"/>
      <c r="G1" s="154"/>
      <c r="H1" s="154"/>
      <c r="I1" s="154"/>
      <c r="J1" s="155"/>
      <c r="K1" s="11"/>
      <c r="L1" s="11"/>
      <c r="M1" s="11"/>
      <c r="N1" s="11"/>
      <c r="O1" s="12"/>
    </row>
    <row r="2" spans="1:15">
      <c r="A2" s="164"/>
      <c r="B2" s="165"/>
      <c r="C2" s="166" t="s">
        <v>48</v>
      </c>
      <c r="D2" s="166"/>
      <c r="E2" s="166" t="s">
        <v>47</v>
      </c>
      <c r="F2" s="166"/>
      <c r="G2" s="166" t="s">
        <v>46</v>
      </c>
      <c r="H2" s="166"/>
      <c r="I2" s="166" t="s">
        <v>45</v>
      </c>
      <c r="J2" s="167"/>
      <c r="K2" s="18"/>
      <c r="L2" s="18"/>
      <c r="M2" s="18"/>
      <c r="N2" s="18"/>
      <c r="O2" s="19"/>
    </row>
    <row r="3" spans="1:15">
      <c r="A3" s="67" t="s">
        <v>44</v>
      </c>
      <c r="B3" s="117" t="s">
        <v>43</v>
      </c>
      <c r="C3" s="117" t="s">
        <v>42</v>
      </c>
      <c r="D3" s="117" t="s">
        <v>41</v>
      </c>
      <c r="E3" s="117" t="s">
        <v>42</v>
      </c>
      <c r="F3" s="117" t="s">
        <v>41</v>
      </c>
      <c r="G3" s="117" t="s">
        <v>42</v>
      </c>
      <c r="H3" s="117" t="s">
        <v>41</v>
      </c>
      <c r="I3" s="117" t="s">
        <v>42</v>
      </c>
      <c r="J3" s="118" t="s">
        <v>41</v>
      </c>
      <c r="K3" s="18"/>
      <c r="L3" s="18"/>
      <c r="M3" s="18"/>
      <c r="N3" s="18"/>
      <c r="O3" s="19"/>
    </row>
    <row r="4" spans="1:15">
      <c r="A4" s="119" t="s">
        <v>87</v>
      </c>
      <c r="B4" s="20">
        <v>0.4</v>
      </c>
      <c r="C4" s="22">
        <v>6</v>
      </c>
      <c r="D4" s="120">
        <f t="shared" ref="D4:D8" si="0">C4*$B4</f>
        <v>2.4000000000000004</v>
      </c>
      <c r="E4" s="22">
        <v>9</v>
      </c>
      <c r="F4" s="120">
        <f t="shared" ref="F4:F8" si="1">E4*$B4</f>
        <v>3.6</v>
      </c>
      <c r="G4" s="22">
        <v>7</v>
      </c>
      <c r="H4" s="120">
        <f t="shared" ref="H4:H8" si="2">G4*$B4</f>
        <v>2.8000000000000003</v>
      </c>
      <c r="I4" s="22">
        <v>8</v>
      </c>
      <c r="J4" s="121">
        <f t="shared" ref="J4:J8" si="3">I4*$B4</f>
        <v>3.2</v>
      </c>
      <c r="K4" s="18"/>
      <c r="L4" s="18"/>
      <c r="M4" s="18"/>
      <c r="N4" s="18"/>
      <c r="O4" s="19"/>
    </row>
    <row r="5" spans="1:15">
      <c r="A5" s="119" t="s">
        <v>88</v>
      </c>
      <c r="B5" s="20">
        <v>0.3</v>
      </c>
      <c r="C5" s="22">
        <v>9</v>
      </c>
      <c r="D5" s="120">
        <f t="shared" si="0"/>
        <v>2.6999999999999997</v>
      </c>
      <c r="E5" s="22">
        <v>9</v>
      </c>
      <c r="F5" s="120">
        <f t="shared" si="1"/>
        <v>2.6999999999999997</v>
      </c>
      <c r="G5" s="22">
        <v>7</v>
      </c>
      <c r="H5" s="120">
        <f t="shared" si="2"/>
        <v>2.1</v>
      </c>
      <c r="I5" s="22">
        <v>6</v>
      </c>
      <c r="J5" s="121">
        <f t="shared" si="3"/>
        <v>1.7999999999999998</v>
      </c>
      <c r="K5" s="18"/>
      <c r="L5" s="18"/>
      <c r="M5" s="18"/>
      <c r="N5" s="18"/>
      <c r="O5" s="19"/>
    </row>
    <row r="6" spans="1:15">
      <c r="A6" s="119" t="s">
        <v>89</v>
      </c>
      <c r="B6" s="20">
        <v>0.05</v>
      </c>
      <c r="C6" s="22">
        <v>9</v>
      </c>
      <c r="D6" s="120">
        <f t="shared" si="0"/>
        <v>0.45</v>
      </c>
      <c r="E6" s="22">
        <v>3</v>
      </c>
      <c r="F6" s="120">
        <f t="shared" si="1"/>
        <v>0.15000000000000002</v>
      </c>
      <c r="G6" s="22">
        <v>10</v>
      </c>
      <c r="H6" s="120">
        <f t="shared" si="2"/>
        <v>0.5</v>
      </c>
      <c r="I6" s="22">
        <v>8</v>
      </c>
      <c r="J6" s="121">
        <f t="shared" si="3"/>
        <v>0.4</v>
      </c>
      <c r="K6" s="18"/>
      <c r="L6" s="18"/>
      <c r="M6" s="18"/>
      <c r="N6" s="18"/>
      <c r="O6" s="19"/>
    </row>
    <row r="7" spans="1:15">
      <c r="A7" s="119" t="s">
        <v>90</v>
      </c>
      <c r="B7" s="20">
        <v>0.05</v>
      </c>
      <c r="C7" s="22">
        <v>5</v>
      </c>
      <c r="D7" s="120">
        <f t="shared" si="0"/>
        <v>0.25</v>
      </c>
      <c r="E7" s="22">
        <v>3</v>
      </c>
      <c r="F7" s="120">
        <f t="shared" si="1"/>
        <v>0.15000000000000002</v>
      </c>
      <c r="G7" s="22">
        <v>10</v>
      </c>
      <c r="H7" s="120">
        <f t="shared" si="2"/>
        <v>0.5</v>
      </c>
      <c r="I7" s="22">
        <v>10</v>
      </c>
      <c r="J7" s="121">
        <f t="shared" si="3"/>
        <v>0.5</v>
      </c>
      <c r="K7" s="18"/>
      <c r="L7" s="18"/>
      <c r="M7" s="18"/>
      <c r="N7" s="18"/>
      <c r="O7" s="19"/>
    </row>
    <row r="8" spans="1:15">
      <c r="A8" s="119" t="s">
        <v>91</v>
      </c>
      <c r="B8" s="20">
        <v>0.2</v>
      </c>
      <c r="C8" s="22">
        <v>5</v>
      </c>
      <c r="D8" s="120">
        <f t="shared" si="0"/>
        <v>1</v>
      </c>
      <c r="E8" s="22">
        <v>10</v>
      </c>
      <c r="F8" s="120">
        <f t="shared" si="1"/>
        <v>2</v>
      </c>
      <c r="G8" s="22">
        <v>7</v>
      </c>
      <c r="H8" s="120">
        <f t="shared" si="2"/>
        <v>1.4000000000000001</v>
      </c>
      <c r="I8" s="22">
        <v>6</v>
      </c>
      <c r="J8" s="121">
        <f t="shared" si="3"/>
        <v>1.2000000000000002</v>
      </c>
      <c r="K8" s="18"/>
      <c r="L8" s="18"/>
      <c r="M8" s="18"/>
      <c r="N8" s="18"/>
      <c r="O8" s="19"/>
    </row>
    <row r="9" spans="1:15">
      <c r="A9" s="76" t="s">
        <v>40</v>
      </c>
      <c r="B9" s="122">
        <f>SUM(B4:B8)</f>
        <v>1</v>
      </c>
      <c r="C9" s="160"/>
      <c r="D9" s="120">
        <f>SUM(D4:D8)</f>
        <v>6.8</v>
      </c>
      <c r="E9" s="168"/>
      <c r="F9" s="120">
        <f>SUM(F4:F8)</f>
        <v>8.6000000000000014</v>
      </c>
      <c r="G9" s="168"/>
      <c r="H9" s="120">
        <f>SUM(H4:H8)</f>
        <v>7.3000000000000007</v>
      </c>
      <c r="I9" s="168"/>
      <c r="J9" s="123">
        <f>SUM(J4:J8)</f>
        <v>7.1000000000000005</v>
      </c>
      <c r="K9" s="18"/>
      <c r="L9" s="18"/>
      <c r="M9" s="18"/>
      <c r="N9" s="18"/>
      <c r="O9" s="19"/>
    </row>
    <row r="10" spans="1:15">
      <c r="A10" s="76" t="s">
        <v>39</v>
      </c>
      <c r="B10" s="161"/>
      <c r="C10" s="160"/>
      <c r="D10" s="22">
        <v>65</v>
      </c>
      <c r="E10" s="169"/>
      <c r="F10" s="22">
        <v>95</v>
      </c>
      <c r="G10" s="169"/>
      <c r="H10" s="22">
        <v>75</v>
      </c>
      <c r="I10" s="162"/>
      <c r="J10" s="158"/>
      <c r="K10" s="18"/>
      <c r="L10" s="18"/>
      <c r="M10" s="18"/>
      <c r="N10" s="18"/>
      <c r="O10" s="19"/>
    </row>
    <row r="11" spans="1:15" ht="13.5" thickBot="1">
      <c r="A11" s="76" t="s">
        <v>38</v>
      </c>
      <c r="B11" s="162"/>
      <c r="C11" s="160"/>
      <c r="D11" s="98">
        <f>IF(D10=0,0,D10/D9)</f>
        <v>9.5588235294117645</v>
      </c>
      <c r="E11" s="169"/>
      <c r="F11" s="98">
        <f>IF(F10=0,0,F10/F9)</f>
        <v>11.046511627906975</v>
      </c>
      <c r="G11" s="169"/>
      <c r="H11" s="98">
        <f>IF(H10=0,0,H10/H9)</f>
        <v>10.273972602739725</v>
      </c>
      <c r="I11" s="162"/>
      <c r="J11" s="159"/>
      <c r="K11" s="18"/>
      <c r="L11" s="18"/>
      <c r="M11" s="18"/>
      <c r="N11" s="18"/>
      <c r="O11" s="19"/>
    </row>
    <row r="12" spans="1:15">
      <c r="A12" s="76" t="s">
        <v>37</v>
      </c>
      <c r="B12" s="160"/>
      <c r="C12" s="160"/>
      <c r="D12" s="160"/>
      <c r="E12" s="160"/>
      <c r="F12" s="160"/>
      <c r="G12" s="160"/>
      <c r="H12" s="160"/>
      <c r="I12" s="160"/>
      <c r="J12" s="124">
        <f>AVERAGEIF(D11:H11,"&gt;0")</f>
        <v>10.293102586686155</v>
      </c>
      <c r="K12" s="18"/>
      <c r="L12" s="18"/>
      <c r="M12" s="18"/>
      <c r="N12" s="18"/>
      <c r="O12" s="19"/>
    </row>
    <row r="13" spans="1:15">
      <c r="A13" s="76" t="s">
        <v>36</v>
      </c>
      <c r="B13" s="160"/>
      <c r="C13" s="160"/>
      <c r="D13" s="160"/>
      <c r="E13" s="160"/>
      <c r="F13" s="160"/>
      <c r="G13" s="160"/>
      <c r="H13" s="160"/>
      <c r="I13" s="160"/>
      <c r="J13" s="125">
        <f>J9*J12</f>
        <v>73.08102836547171</v>
      </c>
      <c r="K13" s="18"/>
      <c r="L13" s="18"/>
      <c r="M13" s="18"/>
      <c r="N13" s="18"/>
      <c r="O13" s="19"/>
    </row>
    <row r="14" spans="1:15" ht="13.5" thickBot="1">
      <c r="A14" s="126" t="s">
        <v>93</v>
      </c>
      <c r="B14" s="163"/>
      <c r="C14" s="163"/>
      <c r="D14" s="163"/>
      <c r="E14" s="163"/>
      <c r="F14" s="163"/>
      <c r="G14" s="163"/>
      <c r="H14" s="163"/>
      <c r="I14" s="163"/>
      <c r="J14" s="127">
        <f>IF('Cálculo precio'!D12=0,'Cálculo precio'!H7,'Cálculo precio'!D12)</f>
        <v>71.063705435417887</v>
      </c>
      <c r="K14" s="18"/>
      <c r="L14" s="18"/>
      <c r="M14" s="18"/>
      <c r="N14" s="18"/>
      <c r="O14" s="19"/>
    </row>
    <row r="15" spans="1:15">
      <c r="A15" s="29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</row>
    <row r="16" spans="1:15">
      <c r="A16" s="29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</row>
    <row r="17" spans="1:15">
      <c r="A17" s="29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9"/>
    </row>
    <row r="18" spans="1:15">
      <c r="A18" s="29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9"/>
    </row>
    <row r="19" spans="1:15">
      <c r="A19" s="29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9"/>
    </row>
    <row r="20" spans="1:15">
      <c r="A20" s="29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9"/>
    </row>
    <row r="21" spans="1:15">
      <c r="A21" s="29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</row>
    <row r="22" spans="1:15">
      <c r="A22" s="29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</row>
    <row r="23" spans="1:15">
      <c r="A23" s="29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/>
    </row>
    <row r="24" spans="1:15">
      <c r="A24" s="29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</row>
    <row r="25" spans="1:15">
      <c r="A25" s="29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/>
    </row>
    <row r="26" spans="1:15" ht="13.5" thickBot="1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</row>
  </sheetData>
  <mergeCells count="13">
    <mergeCell ref="A1:J1"/>
    <mergeCell ref="J10:J11"/>
    <mergeCell ref="C9:C11"/>
    <mergeCell ref="B10:B11"/>
    <mergeCell ref="B12:I14"/>
    <mergeCell ref="A2:B2"/>
    <mergeCell ref="C2:D2"/>
    <mergeCell ref="E2:F2"/>
    <mergeCell ref="G2:H2"/>
    <mergeCell ref="I2:J2"/>
    <mergeCell ref="G9:G11"/>
    <mergeCell ref="E9:E11"/>
    <mergeCell ref="I9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Objetivos &amp; Estrategias</vt:lpstr>
      <vt:lpstr>Acciones</vt:lpstr>
      <vt:lpstr>Cálculo precio</vt:lpstr>
      <vt:lpstr>Comparativa precios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2011-02-14T16:14:34Z</dcterms:created>
  <dcterms:modified xsi:type="dcterms:W3CDTF">2011-09-22T16:53:03Z</dcterms:modified>
</cp:coreProperties>
</file>