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60" windowWidth="19815" windowHeight="7650"/>
  </bookViews>
  <sheets>
    <sheet name="Objetivos &amp; Estrategias" sheetId="1" r:id="rId1"/>
    <sheet name="Acciones" sheetId="3" r:id="rId2"/>
    <sheet name="Cálculo precio" sheetId="4" r:id="rId3"/>
    <sheet name="Comparativa precios" sheetId="5" r:id="rId4"/>
  </sheets>
  <calcPr calcId="125725"/>
</workbook>
</file>

<file path=xl/calcChain.xml><?xml version="1.0" encoding="utf-8"?>
<calcChain xmlns="http://schemas.openxmlformats.org/spreadsheetml/2006/main">
  <c r="F27" i="4"/>
  <c r="F22"/>
  <c r="M11" i="3"/>
  <c r="M8"/>
  <c r="I8"/>
  <c r="L8"/>
  <c r="J18"/>
  <c r="H10" i="4" s="1"/>
  <c r="F18" i="3"/>
  <c r="G10" i="4" s="1"/>
  <c r="G11" s="1"/>
  <c r="H4"/>
  <c r="I11" i="3"/>
  <c r="I4"/>
  <c r="M4" s="1"/>
  <c r="I5"/>
  <c r="I6"/>
  <c r="I7"/>
  <c r="I9"/>
  <c r="I10"/>
  <c r="L4"/>
  <c r="L5"/>
  <c r="M5" s="1"/>
  <c r="L6"/>
  <c r="L7"/>
  <c r="L9"/>
  <c r="L10"/>
  <c r="L11"/>
  <c r="D4" i="4"/>
  <c r="G17"/>
  <c r="G16"/>
  <c r="H14"/>
  <c r="H13"/>
  <c r="H16" s="1"/>
  <c r="H9"/>
  <c r="G7"/>
  <c r="D11"/>
  <c r="D10"/>
  <c r="D6"/>
  <c r="D5"/>
  <c r="B9" i="3"/>
  <c r="B6"/>
  <c r="B3"/>
  <c r="A9"/>
  <c r="A6"/>
  <c r="A3"/>
  <c r="H11" i="5"/>
  <c r="J8"/>
  <c r="H8"/>
  <c r="F8"/>
  <c r="D8"/>
  <c r="H8" i="4"/>
  <c r="D4" i="5"/>
  <c r="F4"/>
  <c r="H4"/>
  <c r="J4"/>
  <c r="D5"/>
  <c r="F5"/>
  <c r="H5"/>
  <c r="J5"/>
  <c r="D6"/>
  <c r="F6"/>
  <c r="H6"/>
  <c r="J6"/>
  <c r="D7"/>
  <c r="F7"/>
  <c r="H7"/>
  <c r="J7"/>
  <c r="B9"/>
  <c r="M10" i="3" l="1"/>
  <c r="M9"/>
  <c r="M7"/>
  <c r="M6"/>
  <c r="H17" i="4"/>
  <c r="G15"/>
  <c r="H7"/>
  <c r="F9" i="5"/>
  <c r="F11" s="1"/>
  <c r="J9"/>
  <c r="C7" i="4"/>
  <c r="D7"/>
  <c r="D8" s="1"/>
  <c r="D15" s="1"/>
  <c r="F24" s="1"/>
  <c r="F25" s="1"/>
  <c r="H11"/>
  <c r="F28" s="1"/>
  <c r="D9" i="5"/>
  <c r="D11" s="1"/>
  <c r="H9"/>
  <c r="H15" i="4" l="1"/>
  <c r="C8"/>
  <c r="C15" s="1"/>
  <c r="J12" i="5"/>
  <c r="J13" s="1"/>
  <c r="C12" i="4" l="1"/>
  <c r="C16" s="1"/>
  <c r="D12"/>
  <c r="D17" s="1"/>
  <c r="C17" l="1"/>
  <c r="J14" i="5"/>
  <c r="L3" i="3"/>
  <c r="I3"/>
  <c r="M3" s="1"/>
  <c r="D16" i="4"/>
</calcChain>
</file>

<file path=xl/sharedStrings.xml><?xml version="1.0" encoding="utf-8"?>
<sst xmlns="http://schemas.openxmlformats.org/spreadsheetml/2006/main" count="177" uniqueCount="126">
  <si>
    <t>Descripción</t>
  </si>
  <si>
    <t>Objetivo</t>
  </si>
  <si>
    <t>Culminada</t>
  </si>
  <si>
    <t>En progreso</t>
  </si>
  <si>
    <t>En planificación</t>
  </si>
  <si>
    <t>Observaciones</t>
  </si>
  <si>
    <t>Estado actual</t>
  </si>
  <si>
    <t>Fecha arranque</t>
  </si>
  <si>
    <t>Estrategia</t>
  </si>
  <si>
    <t>Coste unitario real</t>
  </si>
  <si>
    <t>Coste unitario previsto</t>
  </si>
  <si>
    <t>Ventas adicionales reales</t>
  </si>
  <si>
    <t>Previsión ventas adicionales</t>
  </si>
  <si>
    <t>Unidades vendidas actualmente</t>
  </si>
  <si>
    <t>Efectos negativos</t>
  </si>
  <si>
    <t>Efectos positivos</t>
  </si>
  <si>
    <t>Éxito</t>
  </si>
  <si>
    <t xml:space="preserve">Efectividad </t>
  </si>
  <si>
    <t>Beneficio real</t>
  </si>
  <si>
    <t>Ingresos reales</t>
  </si>
  <si>
    <t>Coste real</t>
  </si>
  <si>
    <t>Beneficio previsto</t>
  </si>
  <si>
    <t>Ingresos previstos</t>
  </si>
  <si>
    <t>Coste previsto</t>
  </si>
  <si>
    <t>Fecha ejecución</t>
  </si>
  <si>
    <t>Acciones</t>
  </si>
  <si>
    <t>Precio del vendedor final</t>
  </si>
  <si>
    <t>Precio del distribuidor</t>
  </si>
  <si>
    <t>% Margen vendedor final</t>
  </si>
  <si>
    <t>% Margen distribuidor</t>
  </si>
  <si>
    <t>% Comisiones de venta</t>
  </si>
  <si>
    <t>Total coste unitario</t>
  </si>
  <si>
    <t>Costes unitarios marketing</t>
  </si>
  <si>
    <t>Coste unitario de la transformación</t>
  </si>
  <si>
    <t>Coste unitario de los aprovisionamientos</t>
  </si>
  <si>
    <t>Margen deseado</t>
  </si>
  <si>
    <t>Post-acción</t>
  </si>
  <si>
    <t>Pre-acción</t>
  </si>
  <si>
    <t>Precio calculado</t>
  </si>
  <si>
    <t>Precio propuesto</t>
  </si>
  <si>
    <t>Coef. medio</t>
  </si>
  <si>
    <t>Coef. precio</t>
  </si>
  <si>
    <t>Precio venta</t>
  </si>
  <si>
    <t>Total</t>
  </si>
  <si>
    <t>Valoración</t>
  </si>
  <si>
    <t>Nota</t>
  </si>
  <si>
    <t>Importancia</t>
  </si>
  <si>
    <t>Atributos</t>
  </si>
  <si>
    <t>Pdo nuevo</t>
  </si>
  <si>
    <t>Pdo C</t>
  </si>
  <si>
    <t>Pdo B</t>
  </si>
  <si>
    <t>Pdo A</t>
  </si>
  <si>
    <t>Cálculo a partir del margen</t>
  </si>
  <si>
    <t>Punto equilibrio</t>
  </si>
  <si>
    <t>Coste acciones</t>
  </si>
  <si>
    <t>Unidades a vender</t>
  </si>
  <si>
    <t>Precio según la comparación con productos similares</t>
  </si>
  <si>
    <t>Fecha actual</t>
  </si>
  <si>
    <t>Meta</t>
  </si>
  <si>
    <t>Situación actual</t>
  </si>
  <si>
    <t>Objetivos &amp; Estrategias</t>
  </si>
  <si>
    <t>Objetivos</t>
  </si>
  <si>
    <t>Estrategias</t>
  </si>
  <si>
    <t>Coste unitario acciones</t>
  </si>
  <si>
    <t>Responsables</t>
  </si>
  <si>
    <t>Diagrama de operaciones</t>
  </si>
  <si>
    <t>Operaciones</t>
  </si>
  <si>
    <t>Analizar situación</t>
  </si>
  <si>
    <t>Fijar objetivos</t>
  </si>
  <si>
    <t>Determinar estrategias</t>
  </si>
  <si>
    <t>Planificar acciones</t>
  </si>
  <si>
    <t>Desarrollo acciones</t>
  </si>
  <si>
    <t>Evaluación</t>
  </si>
  <si>
    <t>Promedio descuentos</t>
  </si>
  <si>
    <t>Precio neto</t>
  </si>
  <si>
    <t>Precio de venta</t>
  </si>
  <si>
    <t>Rappels</t>
  </si>
  <si>
    <t>Margen según precio neto</t>
  </si>
  <si>
    <t>Tipo objetivo</t>
  </si>
  <si>
    <t>Cuantitativo</t>
  </si>
  <si>
    <t>Cualitativo</t>
  </si>
  <si>
    <t>Fecha pago</t>
  </si>
  <si>
    <t>Mantener liderazgo en el mercado</t>
  </si>
  <si>
    <t>Mantener margen sobre costes</t>
  </si>
  <si>
    <t>Mediante la relación calidad - precio, ante un aumento del a calidad del producto se aumentará también el precio, sin repercutir en las ventas</t>
  </si>
  <si>
    <t>Actualmente la empresa cuenta con un 23,3% de la cuota de mercado. Con el lanzamiento de este nuevo producto, se pretende llegar a nuevos consumidores y poder combatir el aumento de la presión por parte de la competencia en otros segmentos de mercado</t>
  </si>
  <si>
    <t>Incrementar la reputación de la marca</t>
  </si>
  <si>
    <t>Al lanzar el nuevo producto, se intentará que éste llegue al mayor número de consumidores, gracias a una buena promoción</t>
  </si>
  <si>
    <t>El nuevo producto, al ser innovador tendrá un precio más elevado, pero esto no tiene que influir en las ventas. Hay que transmitir la idea de producto innovador y de alta calidad.</t>
  </si>
  <si>
    <t>Al lanzar un producto de gran calidad, hay que intentar aumentar la percepción de nuestra marca.</t>
  </si>
  <si>
    <t>Calidad</t>
  </si>
  <si>
    <t>Innovación</t>
  </si>
  <si>
    <t>Utilidad</t>
  </si>
  <si>
    <t>Envase</t>
  </si>
  <si>
    <t>Duración</t>
  </si>
  <si>
    <t>Concretar una colaboración clinica para transmitir el mensaje de producto certificado, recomendado, etc.</t>
  </si>
  <si>
    <t>Publicidad en TV como medio masivo</t>
  </si>
  <si>
    <t>Acciones en el punto de venta con exhibiciones</t>
  </si>
  <si>
    <t>Buscar acuerdo con dentistas</t>
  </si>
  <si>
    <t>Regalar muestras</t>
  </si>
  <si>
    <t>Aumentar puntos de venta en farmacias</t>
  </si>
  <si>
    <t>Mejorar la sofisticación del envase</t>
  </si>
  <si>
    <t>Desviación beneficios</t>
  </si>
  <si>
    <t>Alta</t>
  </si>
  <si>
    <t>Media</t>
  </si>
  <si>
    <t>En la actualidad, nuestra marca se percibe como una distribuidora a gran escala, se pretende que sea vista como innovadora y de calidad</t>
  </si>
  <si>
    <t>Precio a partir del margen</t>
  </si>
  <si>
    <t>Precio a partir del mercado</t>
  </si>
  <si>
    <t>Cálculo a partir del mercado</t>
  </si>
  <si>
    <t>10/05/año1</t>
  </si>
  <si>
    <t>01/09/año1</t>
  </si>
  <si>
    <t>01/07/año1</t>
  </si>
  <si>
    <t>Año 1</t>
  </si>
  <si>
    <t>Año 2</t>
  </si>
  <si>
    <t>jun</t>
  </si>
  <si>
    <t>jul</t>
  </si>
  <si>
    <t>ago</t>
  </si>
  <si>
    <t>sep</t>
  </si>
  <si>
    <t>oct</t>
  </si>
  <si>
    <t>nov</t>
  </si>
  <si>
    <t>dic</t>
  </si>
  <si>
    <t>ene</t>
  </si>
  <si>
    <t>feb</t>
  </si>
  <si>
    <t>mar</t>
  </si>
  <si>
    <t>abr</t>
  </si>
  <si>
    <t>may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</si>
</sst>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0.000"/>
    <numFmt numFmtId="165" formatCode="[$-C0A]mmm\-yy;@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0">
    <xf numFmtId="0" fontId="0" fillId="0" borderId="0" xfId="0"/>
    <xf numFmtId="0" fontId="3" fillId="8" borderId="9" xfId="0" applyFont="1" applyFill="1" applyBorder="1"/>
    <xf numFmtId="0" fontId="3" fillId="8" borderId="10" xfId="0" applyFont="1" applyFill="1" applyBorder="1"/>
    <xf numFmtId="0" fontId="3" fillId="0" borderId="0" xfId="0" applyFont="1"/>
    <xf numFmtId="0" fontId="4" fillId="4" borderId="28" xfId="0" applyFont="1" applyFill="1" applyBorder="1"/>
    <xf numFmtId="0" fontId="4" fillId="4" borderId="29" xfId="0" applyFont="1" applyFill="1" applyBorder="1"/>
    <xf numFmtId="0" fontId="4" fillId="4" borderId="30" xfId="0" applyFont="1" applyFill="1" applyBorder="1"/>
    <xf numFmtId="0" fontId="4" fillId="4" borderId="38" xfId="0" applyFont="1" applyFill="1" applyBorder="1"/>
    <xf numFmtId="0" fontId="3" fillId="8" borderId="0" xfId="0" applyFont="1" applyFill="1" applyBorder="1"/>
    <xf numFmtId="0" fontId="3" fillId="8" borderId="12" xfId="0" applyFont="1" applyFill="1" applyBorder="1"/>
    <xf numFmtId="0" fontId="3" fillId="0" borderId="19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14" fontId="3" fillId="0" borderId="1" xfId="0" applyNumberFormat="1" applyFont="1" applyBorder="1"/>
    <xf numFmtId="0" fontId="3" fillId="0" borderId="20" xfId="0" applyFont="1" applyBorder="1"/>
    <xf numFmtId="0" fontId="3" fillId="0" borderId="32" xfId="0" applyNumberFormat="1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6" xfId="0" applyFont="1" applyBorder="1"/>
    <xf numFmtId="14" fontId="3" fillId="0" borderId="6" xfId="0" applyNumberFormat="1" applyFont="1" applyBorder="1"/>
    <xf numFmtId="0" fontId="3" fillId="0" borderId="25" xfId="0" applyFont="1" applyBorder="1"/>
    <xf numFmtId="0" fontId="3" fillId="0" borderId="22" xfId="0" applyFont="1" applyBorder="1" applyAlignment="1">
      <alignment wrapText="1"/>
    </xf>
    <xf numFmtId="0" fontId="3" fillId="0" borderId="22" xfId="0" applyFont="1" applyBorder="1"/>
    <xf numFmtId="14" fontId="3" fillId="0" borderId="22" xfId="0" applyNumberFormat="1" applyFont="1" applyBorder="1"/>
    <xf numFmtId="0" fontId="3" fillId="8" borderId="11" xfId="0" applyFont="1" applyFill="1" applyBorder="1"/>
    <xf numFmtId="0" fontId="3" fillId="8" borderId="13" xfId="0" applyFont="1" applyFill="1" applyBorder="1"/>
    <xf numFmtId="0" fontId="3" fillId="8" borderId="14" xfId="0" applyFont="1" applyFill="1" applyBorder="1"/>
    <xf numFmtId="0" fontId="3" fillId="8" borderId="15" xfId="0" applyFont="1" applyFill="1" applyBorder="1"/>
    <xf numFmtId="0" fontId="4" fillId="0" borderId="48" xfId="0" applyNumberFormat="1" applyFont="1" applyBorder="1" applyAlignment="1">
      <alignment horizontal="center" vertical="center" wrapText="1"/>
    </xf>
    <xf numFmtId="0" fontId="3" fillId="0" borderId="35" xfId="0" applyNumberFormat="1" applyFont="1" applyBorder="1" applyAlignment="1">
      <alignment wrapText="1"/>
    </xf>
    <xf numFmtId="0" fontId="3" fillId="0" borderId="36" xfId="0" applyFont="1" applyBorder="1" applyAlignment="1">
      <alignment wrapText="1"/>
    </xf>
    <xf numFmtId="0" fontId="3" fillId="0" borderId="36" xfId="0" applyFont="1" applyBorder="1"/>
    <xf numFmtId="14" fontId="3" fillId="0" borderId="36" xfId="0" applyNumberFormat="1" applyFont="1" applyBorder="1"/>
    <xf numFmtId="0" fontId="3" fillId="0" borderId="37" xfId="0" applyFont="1" applyBorder="1"/>
    <xf numFmtId="4" fontId="3" fillId="0" borderId="1" xfId="0" applyNumberFormat="1" applyFont="1" applyBorder="1"/>
    <xf numFmtId="4" fontId="3" fillId="0" borderId="1" xfId="0" applyNumberFormat="1" applyFont="1" applyFill="1" applyBorder="1"/>
    <xf numFmtId="4" fontId="3" fillId="3" borderId="1" xfId="0" applyNumberFormat="1" applyFont="1" applyFill="1" applyBorder="1"/>
    <xf numFmtId="4" fontId="3" fillId="0" borderId="22" xfId="0" applyNumberFormat="1" applyFont="1" applyBorder="1"/>
    <xf numFmtId="4" fontId="3" fillId="0" borderId="22" xfId="0" applyNumberFormat="1" applyFont="1" applyFill="1" applyBorder="1"/>
    <xf numFmtId="0" fontId="3" fillId="7" borderId="11" xfId="0" applyFont="1" applyFill="1" applyBorder="1"/>
    <xf numFmtId="0" fontId="3" fillId="7" borderId="0" xfId="0" applyFont="1" applyFill="1" applyBorder="1"/>
    <xf numFmtId="0" fontId="3" fillId="7" borderId="12" xfId="0" applyFont="1" applyFill="1" applyBorder="1"/>
    <xf numFmtId="3" fontId="6" fillId="0" borderId="31" xfId="0" applyNumberFormat="1" applyFont="1" applyFill="1" applyBorder="1"/>
    <xf numFmtId="3" fontId="6" fillId="0" borderId="23" xfId="0" applyNumberFormat="1" applyFont="1" applyFill="1" applyBorder="1"/>
    <xf numFmtId="0" fontId="3" fillId="7" borderId="0" xfId="0" applyFont="1" applyFill="1" applyBorder="1" applyAlignment="1">
      <alignment horizontal="left"/>
    </xf>
    <xf numFmtId="0" fontId="3" fillId="7" borderId="13" xfId="0" applyFont="1" applyFill="1" applyBorder="1"/>
    <xf numFmtId="0" fontId="3" fillId="7" borderId="14" xfId="0" applyFont="1" applyFill="1" applyBorder="1"/>
    <xf numFmtId="0" fontId="3" fillId="7" borderId="15" xfId="0" applyFont="1" applyFill="1" applyBorder="1"/>
    <xf numFmtId="0" fontId="4" fillId="4" borderId="19" xfId="0" applyFont="1" applyFill="1" applyBorder="1"/>
    <xf numFmtId="165" fontId="4" fillId="4" borderId="1" xfId="0" applyNumberFormat="1" applyFont="1" applyFill="1" applyBorder="1"/>
    <xf numFmtId="0" fontId="3" fillId="5" borderId="1" xfId="0" applyFont="1" applyFill="1" applyBorder="1"/>
    <xf numFmtId="0" fontId="3" fillId="5" borderId="20" xfId="0" applyFont="1" applyFill="1" applyBorder="1"/>
    <xf numFmtId="0" fontId="4" fillId="4" borderId="21" xfId="0" applyFont="1" applyFill="1" applyBorder="1"/>
    <xf numFmtId="0" fontId="3" fillId="5" borderId="22" xfId="0" applyFont="1" applyFill="1" applyBorder="1"/>
    <xf numFmtId="0" fontId="3" fillId="5" borderId="23" xfId="0" applyFont="1" applyFill="1" applyBorder="1"/>
    <xf numFmtId="0" fontId="2" fillId="2" borderId="39" xfId="0" applyFont="1" applyFill="1" applyBorder="1" applyAlignment="1"/>
    <xf numFmtId="0" fontId="2" fillId="2" borderId="40" xfId="0" applyFont="1" applyFill="1" applyBorder="1" applyAlignment="1"/>
    <xf numFmtId="0" fontId="2" fillId="2" borderId="41" xfId="0" applyFont="1" applyFill="1" applyBorder="1" applyAlignment="1"/>
    <xf numFmtId="0" fontId="4" fillId="4" borderId="30" xfId="0" applyFont="1" applyFill="1" applyBorder="1" applyAlignment="1">
      <alignment wrapText="1"/>
    </xf>
    <xf numFmtId="9" fontId="3" fillId="0" borderId="1" xfId="1" applyFont="1" applyBorder="1"/>
    <xf numFmtId="9" fontId="3" fillId="0" borderId="6" xfId="1" applyFont="1" applyBorder="1"/>
    <xf numFmtId="14" fontId="3" fillId="0" borderId="49" xfId="0" applyNumberFormat="1" applyFont="1" applyBorder="1"/>
    <xf numFmtId="0" fontId="4" fillId="4" borderId="29" xfId="0" applyFont="1" applyFill="1" applyBorder="1" applyAlignment="1">
      <alignment wrapText="1"/>
    </xf>
    <xf numFmtId="0" fontId="3" fillId="0" borderId="20" xfId="0" applyFont="1" applyBorder="1" applyAlignment="1">
      <alignment wrapText="1"/>
    </xf>
    <xf numFmtId="0" fontId="3" fillId="0" borderId="23" xfId="0" applyFont="1" applyBorder="1" applyAlignment="1">
      <alignment wrapText="1"/>
    </xf>
    <xf numFmtId="0" fontId="4" fillId="4" borderId="31" xfId="0" applyFont="1" applyFill="1" applyBorder="1" applyAlignment="1">
      <alignment wrapText="1"/>
    </xf>
    <xf numFmtId="0" fontId="3" fillId="8" borderId="8" xfId="0" applyFont="1" applyFill="1" applyBorder="1"/>
    <xf numFmtId="0" fontId="4" fillId="2" borderId="19" xfId="0" applyFont="1" applyFill="1" applyBorder="1"/>
    <xf numFmtId="0" fontId="4" fillId="2" borderId="1" xfId="0" applyFont="1" applyFill="1" applyBorder="1"/>
    <xf numFmtId="0" fontId="4" fillId="2" borderId="20" xfId="0" applyFont="1" applyFill="1" applyBorder="1"/>
    <xf numFmtId="0" fontId="4" fillId="3" borderId="19" xfId="0" applyFont="1" applyFill="1" applyBorder="1"/>
    <xf numFmtId="10" fontId="3" fillId="0" borderId="1" xfId="1" applyNumberFormat="1" applyFont="1" applyBorder="1"/>
    <xf numFmtId="10" fontId="3" fillId="0" borderId="20" xfId="1" applyNumberFormat="1" applyFont="1" applyBorder="1"/>
    <xf numFmtId="43" fontId="3" fillId="0" borderId="1" xfId="2" applyFont="1" applyBorder="1"/>
    <xf numFmtId="43" fontId="3" fillId="0" borderId="20" xfId="2" applyFont="1" applyBorder="1"/>
    <xf numFmtId="0" fontId="3" fillId="3" borderId="19" xfId="0" applyFont="1" applyFill="1" applyBorder="1"/>
    <xf numFmtId="43" fontId="3" fillId="0" borderId="1" xfId="2" applyFont="1" applyBorder="1" applyAlignment="1">
      <alignment horizontal="right"/>
    </xf>
    <xf numFmtId="43" fontId="3" fillId="0" borderId="20" xfId="2" applyFont="1" applyBorder="1" applyAlignment="1">
      <alignment horizontal="right"/>
    </xf>
    <xf numFmtId="9" fontId="3" fillId="0" borderId="1" xfId="1" applyFont="1" applyBorder="1" applyAlignment="1">
      <alignment horizontal="right"/>
    </xf>
    <xf numFmtId="9" fontId="3" fillId="0" borderId="20" xfId="1" applyFont="1" applyBorder="1" applyAlignment="1">
      <alignment horizontal="right"/>
    </xf>
    <xf numFmtId="43" fontId="3" fillId="3" borderId="1" xfId="2" applyFont="1" applyFill="1" applyBorder="1" applyAlignment="1">
      <alignment horizontal="right"/>
    </xf>
    <xf numFmtId="43" fontId="3" fillId="3" borderId="20" xfId="2" applyFont="1" applyFill="1" applyBorder="1" applyAlignment="1">
      <alignment horizontal="right"/>
    </xf>
    <xf numFmtId="43" fontId="4" fillId="3" borderId="1" xfId="2" applyFont="1" applyFill="1" applyBorder="1" applyAlignment="1">
      <alignment horizontal="right"/>
    </xf>
    <xf numFmtId="43" fontId="4" fillId="3" borderId="20" xfId="2" applyFont="1" applyFill="1" applyBorder="1" applyAlignment="1">
      <alignment horizontal="right"/>
    </xf>
    <xf numFmtId="43" fontId="4" fillId="3" borderId="1" xfId="2" applyFont="1" applyFill="1" applyBorder="1"/>
    <xf numFmtId="43" fontId="4" fillId="3" borderId="20" xfId="2" applyFont="1" applyFill="1" applyBorder="1"/>
    <xf numFmtId="10" fontId="3" fillId="0" borderId="1" xfId="1" applyNumberFormat="1" applyFont="1" applyFill="1" applyBorder="1"/>
    <xf numFmtId="10" fontId="3" fillId="0" borderId="20" xfId="1" applyNumberFormat="1" applyFont="1" applyFill="1" applyBorder="1"/>
    <xf numFmtId="10" fontId="3" fillId="0" borderId="20" xfId="0" applyNumberFormat="1" applyFont="1" applyBorder="1"/>
    <xf numFmtId="43" fontId="3" fillId="3" borderId="1" xfId="2" applyFont="1" applyFill="1" applyBorder="1"/>
    <xf numFmtId="9" fontId="4" fillId="0" borderId="1" xfId="1" applyFont="1" applyFill="1" applyBorder="1"/>
    <xf numFmtId="9" fontId="4" fillId="0" borderId="20" xfId="1" applyFont="1" applyFill="1" applyBorder="1"/>
    <xf numFmtId="10" fontId="4" fillId="3" borderId="1" xfId="1" applyNumberFormat="1" applyFont="1" applyFill="1" applyBorder="1"/>
    <xf numFmtId="10" fontId="4" fillId="3" borderId="20" xfId="1" applyNumberFormat="1" applyFont="1" applyFill="1" applyBorder="1"/>
    <xf numFmtId="43" fontId="3" fillId="3" borderId="20" xfId="2" applyFont="1" applyFill="1" applyBorder="1"/>
    <xf numFmtId="0" fontId="3" fillId="3" borderId="21" xfId="0" applyFont="1" applyFill="1" applyBorder="1"/>
    <xf numFmtId="43" fontId="3" fillId="3" borderId="22" xfId="2" applyFont="1" applyFill="1" applyBorder="1"/>
    <xf numFmtId="43" fontId="3" fillId="3" borderId="23" xfId="2" applyFont="1" applyFill="1" applyBorder="1"/>
    <xf numFmtId="4" fontId="5" fillId="6" borderId="27" xfId="0" applyNumberFormat="1" applyFont="1" applyFill="1" applyBorder="1"/>
    <xf numFmtId="0" fontId="5" fillId="5" borderId="42" xfId="0" applyFont="1" applyFill="1" applyBorder="1" applyAlignment="1">
      <alignment horizontal="left"/>
    </xf>
    <xf numFmtId="0" fontId="5" fillId="5" borderId="3" xfId="0" applyFont="1" applyFill="1" applyBorder="1" applyAlignment="1">
      <alignment horizontal="left"/>
    </xf>
    <xf numFmtId="4" fontId="5" fillId="5" borderId="27" xfId="0" applyNumberFormat="1" applyFont="1" applyFill="1" applyBorder="1"/>
    <xf numFmtId="2" fontId="5" fillId="6" borderId="27" xfId="0" applyNumberFormat="1" applyFont="1" applyFill="1" applyBorder="1" applyAlignment="1">
      <alignment horizontal="right"/>
    </xf>
    <xf numFmtId="4" fontId="5" fillId="6" borderId="15" xfId="0" applyNumberFormat="1" applyFont="1" applyFill="1" applyBorder="1" applyAlignment="1">
      <alignment horizontal="right"/>
    </xf>
    <xf numFmtId="0" fontId="3" fillId="5" borderId="11" xfId="0" applyFont="1" applyFill="1" applyBorder="1"/>
    <xf numFmtId="0" fontId="3" fillId="5" borderId="0" xfId="0" applyFont="1" applyFill="1" applyBorder="1"/>
    <xf numFmtId="0" fontId="3" fillId="5" borderId="12" xfId="0" applyFont="1" applyFill="1" applyBorder="1"/>
    <xf numFmtId="0" fontId="4" fillId="4" borderId="1" xfId="0" applyFont="1" applyFill="1" applyBorder="1"/>
    <xf numFmtId="0" fontId="4" fillId="4" borderId="20" xfId="0" applyFont="1" applyFill="1" applyBorder="1"/>
    <xf numFmtId="0" fontId="3" fillId="5" borderId="19" xfId="0" applyFont="1" applyFill="1" applyBorder="1"/>
    <xf numFmtId="0" fontId="3" fillId="3" borderId="1" xfId="0" applyFont="1" applyFill="1" applyBorder="1"/>
    <xf numFmtId="0" fontId="3" fillId="3" borderId="20" xfId="0" applyFont="1" applyFill="1" applyBorder="1"/>
    <xf numFmtId="9" fontId="3" fillId="3" borderId="1" xfId="1" applyFont="1" applyFill="1" applyBorder="1"/>
    <xf numFmtId="0" fontId="3" fillId="3" borderId="25" xfId="0" applyFont="1" applyFill="1" applyBorder="1"/>
    <xf numFmtId="164" fontId="3" fillId="3" borderId="44" xfId="0" applyNumberFormat="1" applyFont="1" applyFill="1" applyBorder="1"/>
    <xf numFmtId="2" fontId="5" fillId="6" borderId="43" xfId="0" applyNumberFormat="1" applyFont="1" applyFill="1" applyBorder="1"/>
    <xf numFmtId="0" fontId="4" fillId="2" borderId="21" xfId="0" applyFont="1" applyFill="1" applyBorder="1"/>
    <xf numFmtId="2" fontId="5" fillId="6" borderId="45" xfId="0" applyNumberFormat="1" applyFont="1" applyFill="1" applyBorder="1"/>
    <xf numFmtId="2" fontId="4" fillId="3" borderId="37" xfId="0" applyNumberFormat="1" applyFont="1" applyFill="1" applyBorder="1"/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4" fillId="0" borderId="46" xfId="0" applyNumberFormat="1" applyFont="1" applyBorder="1" applyAlignment="1">
      <alignment horizontal="center" vertical="center" wrapText="1"/>
    </xf>
    <xf numFmtId="0" fontId="4" fillId="0" borderId="47" xfId="0" applyNumberFormat="1" applyFont="1" applyBorder="1" applyAlignment="1">
      <alignment horizontal="center" vertical="center" wrapText="1"/>
    </xf>
    <xf numFmtId="0" fontId="4" fillId="4" borderId="6" xfId="0" applyNumberFormat="1" applyFont="1" applyFill="1" applyBorder="1" applyAlignment="1">
      <alignment horizontal="left" wrapText="1"/>
    </xf>
    <xf numFmtId="0" fontId="4" fillId="4" borderId="2" xfId="0" applyNumberFormat="1" applyFont="1" applyFill="1" applyBorder="1" applyAlignment="1">
      <alignment horizontal="left" wrapText="1"/>
    </xf>
    <xf numFmtId="0" fontId="4" fillId="4" borderId="32" xfId="0" applyNumberFormat="1" applyFont="1" applyFill="1" applyBorder="1" applyAlignment="1">
      <alignment wrapText="1"/>
    </xf>
    <xf numFmtId="0" fontId="4" fillId="4" borderId="33" xfId="0" applyNumberFormat="1" applyFont="1" applyFill="1" applyBorder="1" applyAlignment="1">
      <alignment wrapText="1"/>
    </xf>
    <xf numFmtId="0" fontId="4" fillId="4" borderId="1" xfId="0" applyNumberFormat="1" applyFont="1" applyFill="1" applyBorder="1" applyAlignment="1">
      <alignment horizontal="left" wrapText="1"/>
    </xf>
    <xf numFmtId="0" fontId="5" fillId="6" borderId="28" xfId="0" applyFont="1" applyFill="1" applyBorder="1" applyAlignment="1">
      <alignment horizontal="left" wrapText="1"/>
    </xf>
    <xf numFmtId="0" fontId="5" fillId="6" borderId="29" xfId="0" applyFont="1" applyFill="1" applyBorder="1" applyAlignment="1">
      <alignment horizontal="left" wrapText="1"/>
    </xf>
    <xf numFmtId="0" fontId="4" fillId="4" borderId="34" xfId="0" applyNumberFormat="1" applyFont="1" applyFill="1" applyBorder="1" applyAlignment="1">
      <alignment wrapText="1"/>
    </xf>
    <xf numFmtId="0" fontId="4" fillId="4" borderId="22" xfId="0" applyNumberFormat="1" applyFont="1" applyFill="1" applyBorder="1" applyAlignment="1">
      <alignment horizontal="left" wrapText="1"/>
    </xf>
    <xf numFmtId="0" fontId="5" fillId="6" borderId="35" xfId="0" applyFont="1" applyFill="1" applyBorder="1" applyAlignment="1">
      <alignment horizontal="left"/>
    </xf>
    <xf numFmtId="0" fontId="5" fillId="6" borderId="36" xfId="0" applyFont="1" applyFill="1" applyBorder="1" applyAlignment="1">
      <alignment horizontal="left"/>
    </xf>
    <xf numFmtId="0" fontId="5" fillId="6" borderId="39" xfId="0" applyFont="1" applyFill="1" applyBorder="1" applyAlignment="1">
      <alignment horizontal="left" wrapText="1"/>
    </xf>
    <xf numFmtId="0" fontId="5" fillId="6" borderId="50" xfId="0" applyFont="1" applyFill="1" applyBorder="1" applyAlignment="1">
      <alignment horizontal="left" wrapText="1"/>
    </xf>
    <xf numFmtId="0" fontId="5" fillId="6" borderId="21" xfId="0" applyFont="1" applyFill="1" applyBorder="1" applyAlignment="1">
      <alignment horizontal="left" wrapText="1"/>
    </xf>
    <xf numFmtId="0" fontId="5" fillId="6" borderId="22" xfId="0" applyFont="1" applyFill="1" applyBorder="1" applyAlignment="1">
      <alignment horizontal="left" wrapText="1"/>
    </xf>
    <xf numFmtId="0" fontId="5" fillId="6" borderId="42" xfId="0" applyFont="1" applyFill="1" applyBorder="1" applyAlignment="1">
      <alignment horizontal="left"/>
    </xf>
    <xf numFmtId="0" fontId="5" fillId="6" borderId="3" xfId="0" applyFont="1" applyFill="1" applyBorder="1" applyAlignment="1">
      <alignment horizontal="left"/>
    </xf>
    <xf numFmtId="0" fontId="5" fillId="6" borderId="13" xfId="0" applyFont="1" applyFill="1" applyBorder="1" applyAlignment="1">
      <alignment horizontal="left"/>
    </xf>
    <xf numFmtId="0" fontId="5" fillId="6" borderId="14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39" xfId="0" applyFont="1" applyFill="1" applyBorder="1" applyAlignment="1">
      <alignment horizontal="center"/>
    </xf>
    <xf numFmtId="0" fontId="2" fillId="2" borderId="40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4" fillId="4" borderId="42" xfId="0" applyFont="1" applyFill="1" applyBorder="1" applyAlignment="1">
      <alignment horizontal="center"/>
    </xf>
    <xf numFmtId="0" fontId="4" fillId="4" borderId="51" xfId="0" applyFont="1" applyFill="1" applyBorder="1"/>
    <xf numFmtId="0" fontId="3" fillId="5" borderId="52" xfId="0" applyFont="1" applyFill="1" applyBorder="1"/>
    <xf numFmtId="0" fontId="3" fillId="5" borderId="53" xfId="0" applyFont="1" applyFill="1" applyBorder="1"/>
    <xf numFmtId="0" fontId="4" fillId="4" borderId="8" xfId="0" applyFont="1" applyFill="1" applyBorder="1" applyAlignment="1">
      <alignment horizontal="center"/>
    </xf>
    <xf numFmtId="0" fontId="2" fillId="4" borderId="54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4" borderId="55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165" fontId="4" fillId="4" borderId="20" xfId="0" applyNumberFormat="1" applyFont="1" applyFill="1" applyBorder="1"/>
  </cellXfs>
  <cellStyles count="3">
    <cellStyle name="Millares" xfId="2" builtinId="3"/>
    <cellStyle name="Normal" xfId="0" builtinId="0"/>
    <cellStyle name="Porcentual" xfId="1" builtinId="5"/>
  </cellStyles>
  <dxfs count="3">
    <dxf>
      <font>
        <color rgb="FF0070C0"/>
      </font>
      <fill>
        <patternFill>
          <bgColor rgb="FF0070C0"/>
        </patternFill>
      </fill>
    </dxf>
    <dxf>
      <font>
        <color theme="0" tint="-0.14996795556505021"/>
      </font>
      <fill>
        <patternFill patternType="none">
          <bgColor auto="1"/>
        </patternFill>
      </fill>
    </dxf>
    <dxf>
      <font>
        <color theme="0" tint="-0.14996795556505021"/>
      </font>
      <fill>
        <patternFill patternType="solid">
          <bgColor theme="0" tint="-0.14996795556505021"/>
        </patternFill>
      </fill>
    </dxf>
  </dxfs>
  <tableStyles count="0" defaultTableStyle="TableStyleMedium9" defaultPivotStyle="PivotStyleLight16"/>
  <colors>
    <mruColors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3"/>
  <sheetViews>
    <sheetView tabSelected="1" workbookViewId="0">
      <selection activeCell="H6" sqref="H6"/>
    </sheetView>
  </sheetViews>
  <sheetFormatPr baseColWidth="10" defaultRowHeight="12.75"/>
  <cols>
    <col min="1" max="1" width="10.85546875" style="3" customWidth="1"/>
    <col min="2" max="2" width="19.7109375" style="3" customWidth="1"/>
    <col min="3" max="3" width="31.28515625" style="3" customWidth="1"/>
    <col min="4" max="4" width="8.42578125" style="3" customWidth="1"/>
    <col min="5" max="5" width="10.5703125" style="3" customWidth="1"/>
    <col min="6" max="6" width="9.7109375" style="3" customWidth="1"/>
    <col min="7" max="7" width="28.85546875" style="3" customWidth="1"/>
    <col min="8" max="8" width="10.28515625" style="3" customWidth="1"/>
    <col min="9" max="9" width="13.28515625" style="3" customWidth="1"/>
    <col min="10" max="10" width="13" style="3" customWidth="1"/>
    <col min="11" max="11" width="14" style="3" customWidth="1"/>
    <col min="12" max="12" width="11.42578125" style="3" hidden="1" customWidth="1"/>
    <col min="13" max="16384" width="11.42578125" style="3"/>
  </cols>
  <sheetData>
    <row r="1" spans="1:16" ht="30.75" customHeight="1" thickBot="1">
      <c r="A1" s="118" t="s">
        <v>60</v>
      </c>
      <c r="B1" s="119"/>
      <c r="C1" s="119"/>
      <c r="D1" s="119"/>
      <c r="E1" s="119"/>
      <c r="F1" s="119"/>
      <c r="G1" s="119"/>
      <c r="H1" s="119"/>
      <c r="I1" s="119"/>
      <c r="J1" s="120"/>
      <c r="K1" s="1"/>
      <c r="L1" s="1"/>
      <c r="M1" s="1"/>
      <c r="N1" s="1"/>
      <c r="O1" s="1"/>
      <c r="P1" s="2"/>
    </row>
    <row r="2" spans="1:16" ht="26.25" customHeight="1">
      <c r="A2" s="4" t="s">
        <v>78</v>
      </c>
      <c r="B2" s="4" t="s">
        <v>1</v>
      </c>
      <c r="C2" s="5" t="s">
        <v>0</v>
      </c>
      <c r="D2" s="5" t="s">
        <v>58</v>
      </c>
      <c r="E2" s="5" t="s">
        <v>57</v>
      </c>
      <c r="F2" s="57" t="s">
        <v>59</v>
      </c>
      <c r="G2" s="6" t="s">
        <v>8</v>
      </c>
      <c r="H2" s="6" t="s">
        <v>7</v>
      </c>
      <c r="I2" s="6" t="s">
        <v>6</v>
      </c>
      <c r="J2" s="7" t="s">
        <v>5</v>
      </c>
      <c r="K2" s="8"/>
      <c r="L2" s="8"/>
      <c r="M2" s="8"/>
      <c r="N2" s="8"/>
      <c r="O2" s="8"/>
      <c r="P2" s="9"/>
    </row>
    <row r="3" spans="1:16" ht="102">
      <c r="A3" s="121" t="s">
        <v>79</v>
      </c>
      <c r="B3" s="10" t="s">
        <v>82</v>
      </c>
      <c r="C3" s="11" t="s">
        <v>85</v>
      </c>
      <c r="D3" s="58">
        <v>0.24</v>
      </c>
      <c r="E3" s="13" t="s">
        <v>109</v>
      </c>
      <c r="F3" s="58">
        <v>0.23300000000000001</v>
      </c>
      <c r="G3" s="11" t="s">
        <v>87</v>
      </c>
      <c r="H3" s="13" t="s">
        <v>110</v>
      </c>
      <c r="I3" s="12" t="s">
        <v>4</v>
      </c>
      <c r="J3" s="14"/>
      <c r="K3" s="8"/>
      <c r="L3" s="8" t="s">
        <v>4</v>
      </c>
      <c r="M3" s="8"/>
      <c r="N3" s="8"/>
      <c r="O3" s="8"/>
      <c r="P3" s="9"/>
    </row>
    <row r="4" spans="1:16" ht="77.25" thickBot="1">
      <c r="A4" s="122"/>
      <c r="B4" s="15" t="s">
        <v>83</v>
      </c>
      <c r="C4" s="16" t="s">
        <v>84</v>
      </c>
      <c r="D4" s="59">
        <v>0.6</v>
      </c>
      <c r="E4" s="18" t="s">
        <v>109</v>
      </c>
      <c r="F4" s="59">
        <v>0.55000000000000004</v>
      </c>
      <c r="G4" s="16" t="s">
        <v>88</v>
      </c>
      <c r="H4" s="22" t="s">
        <v>110</v>
      </c>
      <c r="I4" s="17" t="s">
        <v>4</v>
      </c>
      <c r="J4" s="19"/>
      <c r="K4" s="8"/>
      <c r="L4" s="8" t="s">
        <v>3</v>
      </c>
      <c r="M4" s="8"/>
      <c r="N4" s="8"/>
      <c r="O4" s="8"/>
      <c r="P4" s="9"/>
    </row>
    <row r="5" spans="1:16" ht="51.75" thickBot="1">
      <c r="A5" s="27" t="s">
        <v>80</v>
      </c>
      <c r="B5" s="28" t="s">
        <v>86</v>
      </c>
      <c r="C5" s="29" t="s">
        <v>105</v>
      </c>
      <c r="D5" s="30" t="s">
        <v>103</v>
      </c>
      <c r="E5" s="31" t="s">
        <v>109</v>
      </c>
      <c r="F5" s="30" t="s">
        <v>104</v>
      </c>
      <c r="G5" s="29" t="s">
        <v>89</v>
      </c>
      <c r="H5" s="60" t="s">
        <v>110</v>
      </c>
      <c r="I5" s="30" t="s">
        <v>4</v>
      </c>
      <c r="J5" s="32"/>
      <c r="K5" s="8"/>
      <c r="L5" s="8" t="s">
        <v>2</v>
      </c>
      <c r="M5" s="8"/>
      <c r="N5" s="8"/>
      <c r="O5" s="8"/>
      <c r="P5" s="9"/>
    </row>
    <row r="6" spans="1:16">
      <c r="A6" s="23"/>
      <c r="B6" s="8"/>
      <c r="C6" s="8"/>
      <c r="D6" s="8"/>
      <c r="E6" s="8"/>
      <c r="F6" s="8"/>
      <c r="G6" s="8"/>
      <c r="H6" s="8"/>
      <c r="I6" s="8"/>
      <c r="J6" s="9"/>
      <c r="K6" s="8"/>
      <c r="L6" s="8"/>
      <c r="M6" s="8"/>
      <c r="N6" s="8"/>
      <c r="O6" s="8"/>
      <c r="P6" s="9"/>
    </row>
    <row r="7" spans="1:16">
      <c r="A7" s="23"/>
      <c r="B7" s="8"/>
      <c r="C7" s="8"/>
      <c r="D7" s="8"/>
      <c r="E7" s="8"/>
      <c r="F7" s="8"/>
      <c r="G7" s="8"/>
      <c r="H7" s="8"/>
      <c r="I7" s="8"/>
      <c r="J7" s="9"/>
      <c r="K7" s="8"/>
      <c r="L7" s="8"/>
      <c r="M7" s="8"/>
      <c r="N7" s="8"/>
      <c r="O7" s="8"/>
      <c r="P7" s="9"/>
    </row>
    <row r="8" spans="1:16">
      <c r="A8" s="23"/>
      <c r="B8" s="8"/>
      <c r="C8" s="8"/>
      <c r="D8" s="8"/>
      <c r="E8" s="8"/>
      <c r="F8" s="8"/>
      <c r="G8" s="8"/>
      <c r="H8" s="8"/>
      <c r="I8" s="8"/>
      <c r="J8" s="9"/>
      <c r="K8" s="8"/>
      <c r="L8" s="8"/>
      <c r="M8" s="8"/>
      <c r="N8" s="8"/>
      <c r="O8" s="8"/>
      <c r="P8" s="9"/>
    </row>
    <row r="9" spans="1:16">
      <c r="A9" s="23"/>
      <c r="B9" s="8"/>
      <c r="C9" s="8"/>
      <c r="D9" s="8"/>
      <c r="E9" s="8"/>
      <c r="F9" s="8"/>
      <c r="G9" s="8"/>
      <c r="H9" s="8"/>
      <c r="I9" s="8"/>
      <c r="J9" s="9"/>
      <c r="K9" s="8"/>
      <c r="L9" s="8"/>
      <c r="M9" s="8"/>
      <c r="N9" s="8"/>
      <c r="O9" s="8"/>
      <c r="P9" s="9"/>
    </row>
    <row r="10" spans="1:16">
      <c r="A10" s="23"/>
      <c r="B10" s="8"/>
      <c r="C10" s="8"/>
      <c r="D10" s="8"/>
      <c r="E10" s="8"/>
      <c r="F10" s="8"/>
      <c r="G10" s="8"/>
      <c r="H10" s="8"/>
      <c r="I10" s="8"/>
      <c r="J10" s="9"/>
      <c r="K10" s="8"/>
      <c r="L10" s="8"/>
      <c r="M10" s="8"/>
      <c r="N10" s="8"/>
      <c r="O10" s="8"/>
      <c r="P10" s="9"/>
    </row>
    <row r="11" spans="1:16">
      <c r="A11" s="23"/>
      <c r="B11" s="8"/>
      <c r="C11" s="8"/>
      <c r="D11" s="8"/>
      <c r="E11" s="8"/>
      <c r="F11" s="8"/>
      <c r="G11" s="8"/>
      <c r="H11" s="8"/>
      <c r="I11" s="8"/>
      <c r="J11" s="9"/>
      <c r="K11" s="8"/>
      <c r="L11" s="8"/>
      <c r="M11" s="8"/>
      <c r="N11" s="8"/>
      <c r="O11" s="8"/>
      <c r="P11" s="9"/>
    </row>
    <row r="12" spans="1:16">
      <c r="A12" s="23"/>
      <c r="B12" s="8"/>
      <c r="C12" s="8"/>
      <c r="D12" s="8"/>
      <c r="E12" s="8"/>
      <c r="F12" s="8"/>
      <c r="G12" s="8"/>
      <c r="H12" s="8"/>
      <c r="I12" s="8"/>
      <c r="J12" s="9"/>
      <c r="K12" s="8"/>
      <c r="L12" s="8"/>
      <c r="M12" s="8"/>
      <c r="N12" s="8"/>
      <c r="O12" s="8"/>
      <c r="P12" s="9"/>
    </row>
    <row r="13" spans="1:16">
      <c r="A13" s="23"/>
      <c r="B13" s="8"/>
      <c r="C13" s="8"/>
      <c r="D13" s="8"/>
      <c r="E13" s="8"/>
      <c r="F13" s="8"/>
      <c r="G13" s="8"/>
      <c r="H13" s="8"/>
      <c r="I13" s="8"/>
      <c r="J13" s="9"/>
      <c r="K13" s="8"/>
      <c r="L13" s="8"/>
      <c r="M13" s="8"/>
      <c r="N13" s="8"/>
      <c r="O13" s="8"/>
      <c r="P13" s="9"/>
    </row>
    <row r="14" spans="1:16">
      <c r="A14" s="23"/>
      <c r="B14" s="8"/>
      <c r="C14" s="8"/>
      <c r="D14" s="8"/>
      <c r="E14" s="8"/>
      <c r="F14" s="8"/>
      <c r="G14" s="8"/>
      <c r="H14" s="8"/>
      <c r="I14" s="8"/>
      <c r="J14" s="9"/>
      <c r="K14" s="8"/>
      <c r="L14" s="8"/>
      <c r="M14" s="8"/>
      <c r="N14" s="8"/>
      <c r="O14" s="8"/>
      <c r="P14" s="9"/>
    </row>
    <row r="15" spans="1:16">
      <c r="A15" s="23"/>
      <c r="B15" s="8"/>
      <c r="C15" s="8"/>
      <c r="D15" s="8"/>
      <c r="E15" s="8"/>
      <c r="F15" s="8"/>
      <c r="G15" s="8"/>
      <c r="H15" s="8"/>
      <c r="I15" s="8"/>
      <c r="J15" s="9"/>
      <c r="K15" s="8"/>
      <c r="L15" s="8"/>
      <c r="M15" s="8"/>
      <c r="N15" s="8"/>
      <c r="O15" s="8"/>
      <c r="P15" s="9"/>
    </row>
    <row r="16" spans="1:16">
      <c r="A16" s="23"/>
      <c r="B16" s="8"/>
      <c r="C16" s="8"/>
      <c r="D16" s="8"/>
      <c r="E16" s="8"/>
      <c r="F16" s="8"/>
      <c r="G16" s="8"/>
      <c r="H16" s="8"/>
      <c r="I16" s="8"/>
      <c r="J16" s="9"/>
      <c r="K16" s="8"/>
      <c r="L16" s="8"/>
      <c r="M16" s="8"/>
      <c r="N16" s="8"/>
      <c r="O16" s="8"/>
      <c r="P16" s="9"/>
    </row>
    <row r="17" spans="1:16">
      <c r="A17" s="23"/>
      <c r="B17" s="8"/>
      <c r="C17" s="8"/>
      <c r="D17" s="8"/>
      <c r="E17" s="8"/>
      <c r="F17" s="8"/>
      <c r="G17" s="8"/>
      <c r="H17" s="8"/>
      <c r="I17" s="8"/>
      <c r="J17" s="9"/>
      <c r="K17" s="8"/>
      <c r="L17" s="8"/>
      <c r="M17" s="8"/>
      <c r="N17" s="8"/>
      <c r="O17" s="8"/>
      <c r="P17" s="9"/>
    </row>
    <row r="18" spans="1:16">
      <c r="A18" s="23"/>
      <c r="B18" s="8"/>
      <c r="C18" s="8"/>
      <c r="D18" s="8"/>
      <c r="E18" s="8"/>
      <c r="F18" s="8"/>
      <c r="G18" s="8"/>
      <c r="H18" s="8"/>
      <c r="I18" s="8"/>
      <c r="J18" s="9"/>
      <c r="K18" s="8"/>
      <c r="L18" s="8"/>
      <c r="M18" s="8"/>
      <c r="N18" s="8"/>
      <c r="O18" s="8"/>
      <c r="P18" s="9"/>
    </row>
    <row r="19" spans="1:16">
      <c r="A19" s="23"/>
      <c r="B19" s="8"/>
      <c r="C19" s="8"/>
      <c r="D19" s="8"/>
      <c r="E19" s="8"/>
      <c r="F19" s="8"/>
      <c r="G19" s="8"/>
      <c r="H19" s="8"/>
      <c r="I19" s="8"/>
      <c r="J19" s="9"/>
      <c r="K19" s="8"/>
      <c r="L19" s="8"/>
      <c r="M19" s="8"/>
      <c r="N19" s="8"/>
      <c r="O19" s="8"/>
      <c r="P19" s="9"/>
    </row>
    <row r="20" spans="1:16">
      <c r="A20" s="23"/>
      <c r="B20" s="8"/>
      <c r="C20" s="8"/>
      <c r="D20" s="8"/>
      <c r="E20" s="8"/>
      <c r="F20" s="8"/>
      <c r="G20" s="8"/>
      <c r="H20" s="8"/>
      <c r="I20" s="8"/>
      <c r="J20" s="9"/>
      <c r="K20" s="8"/>
      <c r="L20" s="8"/>
      <c r="M20" s="8"/>
      <c r="N20" s="8"/>
      <c r="O20" s="8"/>
      <c r="P20" s="9"/>
    </row>
    <row r="21" spans="1:16">
      <c r="A21" s="23"/>
      <c r="B21" s="8"/>
      <c r="C21" s="8"/>
      <c r="D21" s="8"/>
      <c r="E21" s="8"/>
      <c r="F21" s="8"/>
      <c r="G21" s="8"/>
      <c r="H21" s="8"/>
      <c r="I21" s="8"/>
      <c r="J21" s="9"/>
      <c r="K21" s="8"/>
      <c r="L21" s="8"/>
      <c r="M21" s="8"/>
      <c r="N21" s="8"/>
      <c r="O21" s="8"/>
      <c r="P21" s="9"/>
    </row>
    <row r="22" spans="1:16">
      <c r="A22" s="23"/>
      <c r="B22" s="8"/>
      <c r="C22" s="8"/>
      <c r="D22" s="8"/>
      <c r="E22" s="8"/>
      <c r="F22" s="8"/>
      <c r="G22" s="8"/>
      <c r="H22" s="8"/>
      <c r="I22" s="8"/>
      <c r="J22" s="9"/>
      <c r="K22" s="8"/>
      <c r="L22" s="8"/>
      <c r="M22" s="8"/>
      <c r="N22" s="8"/>
      <c r="O22" s="8"/>
      <c r="P22" s="9"/>
    </row>
    <row r="23" spans="1:16" ht="13.5" thickBot="1">
      <c r="A23" s="24"/>
      <c r="B23" s="25"/>
      <c r="C23" s="25"/>
      <c r="D23" s="25"/>
      <c r="E23" s="25"/>
      <c r="F23" s="25"/>
      <c r="G23" s="25"/>
      <c r="H23" s="25"/>
      <c r="I23" s="25"/>
      <c r="J23" s="26"/>
      <c r="K23" s="25"/>
      <c r="L23" s="25"/>
      <c r="M23" s="25"/>
      <c r="N23" s="25"/>
      <c r="O23" s="25"/>
      <c r="P23" s="26"/>
    </row>
  </sheetData>
  <mergeCells count="2">
    <mergeCell ref="A1:J1"/>
    <mergeCell ref="A3:A4"/>
  </mergeCells>
  <dataValidations count="1">
    <dataValidation type="list" allowBlank="1" showInputMessage="1" showErrorMessage="1" sqref="I3:I5">
      <formula1>$L$3:$L$5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9"/>
  <sheetViews>
    <sheetView showGridLines="0" workbookViewId="0">
      <selection activeCell="A9" sqref="A9:A11"/>
    </sheetView>
  </sheetViews>
  <sheetFormatPr baseColWidth="10" defaultRowHeight="12.75"/>
  <cols>
    <col min="1" max="1" width="19.28515625" style="3" bestFit="1" customWidth="1"/>
    <col min="2" max="14" width="12.85546875" style="3" customWidth="1"/>
    <col min="15" max="17" width="11.42578125" style="3"/>
    <col min="18" max="18" width="0" style="3" hidden="1" customWidth="1"/>
    <col min="19" max="16384" width="11.42578125" style="3"/>
  </cols>
  <sheetData>
    <row r="1" spans="1:20" ht="13.5" thickBot="1">
      <c r="A1" s="54"/>
      <c r="B1" s="55"/>
      <c r="C1" s="55"/>
      <c r="D1" s="55"/>
      <c r="E1" s="55"/>
      <c r="F1" s="55"/>
      <c r="G1" s="55" t="s">
        <v>25</v>
      </c>
      <c r="H1" s="55"/>
      <c r="I1" s="55"/>
      <c r="J1" s="55"/>
      <c r="K1" s="55"/>
      <c r="L1" s="55"/>
      <c r="M1" s="55"/>
      <c r="N1" s="56"/>
      <c r="O1" s="8"/>
      <c r="P1" s="8"/>
      <c r="Q1" s="8"/>
      <c r="R1" s="8"/>
      <c r="S1" s="8"/>
      <c r="T1" s="9"/>
    </row>
    <row r="2" spans="1:20" ht="24.75" customHeight="1">
      <c r="A2" s="4" t="s">
        <v>61</v>
      </c>
      <c r="B2" s="5" t="s">
        <v>62</v>
      </c>
      <c r="C2" s="5" t="s">
        <v>25</v>
      </c>
      <c r="D2" s="5" t="s">
        <v>64</v>
      </c>
      <c r="E2" s="5" t="s">
        <v>24</v>
      </c>
      <c r="F2" s="61" t="s">
        <v>81</v>
      </c>
      <c r="G2" s="61" t="s">
        <v>23</v>
      </c>
      <c r="H2" s="57" t="s">
        <v>22</v>
      </c>
      <c r="I2" s="57" t="s">
        <v>21</v>
      </c>
      <c r="J2" s="57" t="s">
        <v>20</v>
      </c>
      <c r="K2" s="57" t="s">
        <v>19</v>
      </c>
      <c r="L2" s="57" t="s">
        <v>18</v>
      </c>
      <c r="M2" s="57" t="s">
        <v>102</v>
      </c>
      <c r="N2" s="64" t="s">
        <v>17</v>
      </c>
      <c r="O2" s="8"/>
      <c r="P2" s="8"/>
      <c r="Q2" s="8"/>
      <c r="R2" s="8"/>
      <c r="S2" s="8"/>
      <c r="T2" s="9"/>
    </row>
    <row r="3" spans="1:20" ht="27.75" customHeight="1">
      <c r="A3" s="125" t="str">
        <f>'Objetivos &amp; Estrategias'!B3</f>
        <v>Mantener liderazgo en el mercado</v>
      </c>
      <c r="B3" s="123" t="str">
        <f>'Objetivos &amp; Estrategias'!G3</f>
        <v>Al lanzar el nuevo producto, se intentará que éste llegue al mayor número de consumidores, gracias a una buena promoción</v>
      </c>
      <c r="C3" s="11" t="s">
        <v>96</v>
      </c>
      <c r="D3" s="12"/>
      <c r="E3" s="13" t="s">
        <v>110</v>
      </c>
      <c r="F3" s="13" t="s">
        <v>110</v>
      </c>
      <c r="G3" s="33">
        <v>180000</v>
      </c>
      <c r="H3" s="34">
        <v>400000</v>
      </c>
      <c r="I3" s="35">
        <f>H3-G3</f>
        <v>220000</v>
      </c>
      <c r="J3" s="33">
        <v>180000</v>
      </c>
      <c r="K3" s="34">
        <v>400000</v>
      </c>
      <c r="L3" s="35">
        <f>+K3-J3</f>
        <v>220000</v>
      </c>
      <c r="M3" s="35">
        <f>+L3-I3%</f>
        <v>217800</v>
      </c>
      <c r="N3" s="62" t="s">
        <v>16</v>
      </c>
      <c r="O3" s="8"/>
      <c r="P3" s="8"/>
      <c r="Q3" s="8"/>
      <c r="R3" s="8" t="s">
        <v>16</v>
      </c>
      <c r="S3" s="8"/>
      <c r="T3" s="9"/>
    </row>
    <row r="4" spans="1:20" ht="39.75" customHeight="1">
      <c r="A4" s="126"/>
      <c r="B4" s="124"/>
      <c r="C4" s="11" t="s">
        <v>97</v>
      </c>
      <c r="D4" s="12"/>
      <c r="E4" s="13" t="s">
        <v>110</v>
      </c>
      <c r="F4" s="13" t="s">
        <v>110</v>
      </c>
      <c r="G4" s="33">
        <v>40000</v>
      </c>
      <c r="H4" s="34">
        <v>40000</v>
      </c>
      <c r="I4" s="35">
        <f t="shared" ref="I4:I10" si="0">H4-G4</f>
        <v>0</v>
      </c>
      <c r="J4" s="33">
        <v>40000</v>
      </c>
      <c r="K4" s="34">
        <v>30000</v>
      </c>
      <c r="L4" s="35">
        <f t="shared" ref="L4:L11" si="1">+K4-J4</f>
        <v>-10000</v>
      </c>
      <c r="M4" s="35">
        <f t="shared" ref="M4:M11" si="2">+L4-I4%</f>
        <v>-10000</v>
      </c>
      <c r="N4" s="62" t="s">
        <v>14</v>
      </c>
      <c r="O4" s="8"/>
      <c r="P4" s="8"/>
      <c r="Q4" s="8"/>
      <c r="R4" s="8" t="s">
        <v>15</v>
      </c>
      <c r="S4" s="8"/>
      <c r="T4" s="9"/>
    </row>
    <row r="5" spans="1:20" ht="27.75" customHeight="1">
      <c r="A5" s="126"/>
      <c r="B5" s="124"/>
      <c r="C5" s="11" t="s">
        <v>99</v>
      </c>
      <c r="D5" s="12"/>
      <c r="E5" s="13" t="s">
        <v>110</v>
      </c>
      <c r="F5" s="13" t="s">
        <v>110</v>
      </c>
      <c r="G5" s="33">
        <v>90000</v>
      </c>
      <c r="H5" s="34">
        <v>90000</v>
      </c>
      <c r="I5" s="35">
        <f t="shared" si="0"/>
        <v>0</v>
      </c>
      <c r="J5" s="33">
        <v>100000</v>
      </c>
      <c r="K5" s="34">
        <v>100000</v>
      </c>
      <c r="L5" s="35">
        <f t="shared" si="1"/>
        <v>0</v>
      </c>
      <c r="M5" s="35">
        <f t="shared" si="2"/>
        <v>0</v>
      </c>
      <c r="N5" s="62" t="s">
        <v>15</v>
      </c>
      <c r="O5" s="8"/>
      <c r="P5" s="8"/>
      <c r="Q5" s="8"/>
      <c r="R5" s="8" t="s">
        <v>14</v>
      </c>
      <c r="S5" s="8"/>
      <c r="T5" s="9"/>
    </row>
    <row r="6" spans="1:20" ht="51" customHeight="1">
      <c r="A6" s="125" t="str">
        <f>'Objetivos &amp; Estrategias'!B4</f>
        <v>Mantener margen sobre costes</v>
      </c>
      <c r="B6" s="127" t="str">
        <f>'Objetivos &amp; Estrategias'!G4</f>
        <v>El nuevo producto, al ser innovador tendrá un precio más elevado, pero esto no tiene que influir en las ventas. Hay que transmitir la idea de producto innovador y de alta calidad.</v>
      </c>
      <c r="C6" s="11" t="s">
        <v>95</v>
      </c>
      <c r="D6" s="12"/>
      <c r="E6" s="13" t="s">
        <v>111</v>
      </c>
      <c r="F6" s="13" t="s">
        <v>110</v>
      </c>
      <c r="G6" s="33">
        <v>10000</v>
      </c>
      <c r="H6" s="34">
        <v>50000</v>
      </c>
      <c r="I6" s="35">
        <f t="shared" si="0"/>
        <v>40000</v>
      </c>
      <c r="J6" s="33">
        <v>15000</v>
      </c>
      <c r="K6" s="34">
        <v>50000</v>
      </c>
      <c r="L6" s="35">
        <f t="shared" si="1"/>
        <v>35000</v>
      </c>
      <c r="M6" s="35">
        <f t="shared" si="2"/>
        <v>34600</v>
      </c>
      <c r="N6" s="62" t="s">
        <v>16</v>
      </c>
      <c r="O6" s="8"/>
      <c r="P6" s="8"/>
      <c r="Q6" s="8"/>
      <c r="R6" s="8"/>
      <c r="S6" s="8"/>
      <c r="T6" s="9"/>
    </row>
    <row r="7" spans="1:20" ht="27.75" customHeight="1">
      <c r="A7" s="126"/>
      <c r="B7" s="127"/>
      <c r="C7" s="11" t="s">
        <v>98</v>
      </c>
      <c r="D7" s="12"/>
      <c r="E7" s="13" t="s">
        <v>111</v>
      </c>
      <c r="F7" s="13" t="s">
        <v>110</v>
      </c>
      <c r="G7" s="33">
        <v>10000</v>
      </c>
      <c r="H7" s="34">
        <v>50000</v>
      </c>
      <c r="I7" s="35">
        <f t="shared" si="0"/>
        <v>40000</v>
      </c>
      <c r="J7" s="33">
        <v>15000</v>
      </c>
      <c r="K7" s="34">
        <v>50000</v>
      </c>
      <c r="L7" s="35">
        <f t="shared" si="1"/>
        <v>35000</v>
      </c>
      <c r="M7" s="35">
        <f t="shared" si="2"/>
        <v>34600</v>
      </c>
      <c r="N7" s="62" t="s">
        <v>16</v>
      </c>
      <c r="O7" s="8"/>
      <c r="P7" s="8"/>
      <c r="Q7" s="8"/>
      <c r="R7" s="8"/>
      <c r="S7" s="8"/>
      <c r="T7" s="9"/>
    </row>
    <row r="8" spans="1:20" ht="27.75" customHeight="1">
      <c r="A8" s="126"/>
      <c r="B8" s="127"/>
      <c r="C8" s="11"/>
      <c r="D8" s="12"/>
      <c r="E8" s="12"/>
      <c r="F8" s="13"/>
      <c r="G8" s="33"/>
      <c r="H8" s="34"/>
      <c r="I8" s="35">
        <f t="shared" si="0"/>
        <v>0</v>
      </c>
      <c r="J8" s="33"/>
      <c r="K8" s="34"/>
      <c r="L8" s="35">
        <f t="shared" si="1"/>
        <v>0</v>
      </c>
      <c r="M8" s="35">
        <f t="shared" si="2"/>
        <v>0</v>
      </c>
      <c r="N8" s="62"/>
      <c r="O8" s="8"/>
      <c r="P8" s="8"/>
      <c r="Q8" s="8"/>
      <c r="R8" s="8"/>
      <c r="S8" s="8"/>
      <c r="T8" s="9"/>
    </row>
    <row r="9" spans="1:20" ht="27.75" customHeight="1">
      <c r="A9" s="125" t="str">
        <f>'Objetivos &amp; Estrategias'!B5</f>
        <v>Incrementar la reputación de la marca</v>
      </c>
      <c r="B9" s="127" t="str">
        <f>'Objetivos &amp; Estrategias'!G5</f>
        <v>Al lanzar un producto de gran calidad, hay que intentar aumentar la percepción de nuestra marca.</v>
      </c>
      <c r="C9" s="11" t="s">
        <v>100</v>
      </c>
      <c r="D9" s="12"/>
      <c r="E9" s="13" t="s">
        <v>110</v>
      </c>
      <c r="F9" s="13" t="s">
        <v>110</v>
      </c>
      <c r="G9" s="33">
        <v>10000</v>
      </c>
      <c r="H9" s="34">
        <v>10000</v>
      </c>
      <c r="I9" s="35">
        <f t="shared" si="0"/>
        <v>0</v>
      </c>
      <c r="J9" s="33">
        <v>9000</v>
      </c>
      <c r="K9" s="34">
        <v>40000</v>
      </c>
      <c r="L9" s="35">
        <f t="shared" si="1"/>
        <v>31000</v>
      </c>
      <c r="M9" s="35">
        <f t="shared" si="2"/>
        <v>31000</v>
      </c>
      <c r="N9" s="62" t="s">
        <v>16</v>
      </c>
      <c r="O9" s="8"/>
      <c r="P9" s="8"/>
      <c r="Q9" s="8"/>
      <c r="R9" s="8"/>
      <c r="S9" s="8"/>
      <c r="T9" s="9"/>
    </row>
    <row r="10" spans="1:20" ht="39.75" customHeight="1">
      <c r="A10" s="126"/>
      <c r="B10" s="127"/>
      <c r="C10" s="11" t="s">
        <v>101</v>
      </c>
      <c r="D10" s="12"/>
      <c r="E10" s="13" t="s">
        <v>111</v>
      </c>
      <c r="F10" s="13" t="s">
        <v>110</v>
      </c>
      <c r="G10" s="33">
        <v>70000</v>
      </c>
      <c r="H10" s="34">
        <v>50000</v>
      </c>
      <c r="I10" s="35">
        <f t="shared" si="0"/>
        <v>-20000</v>
      </c>
      <c r="J10" s="33">
        <v>70000</v>
      </c>
      <c r="K10" s="34">
        <v>50000</v>
      </c>
      <c r="L10" s="35">
        <f t="shared" si="1"/>
        <v>-20000</v>
      </c>
      <c r="M10" s="35">
        <f t="shared" si="2"/>
        <v>-19800</v>
      </c>
      <c r="N10" s="62" t="s">
        <v>14</v>
      </c>
      <c r="O10" s="8"/>
      <c r="P10" s="8"/>
      <c r="Q10" s="8"/>
      <c r="R10" s="8"/>
      <c r="S10" s="8"/>
      <c r="T10" s="9"/>
    </row>
    <row r="11" spans="1:20" ht="27.75" customHeight="1" thickBot="1">
      <c r="A11" s="130"/>
      <c r="B11" s="131"/>
      <c r="C11" s="20"/>
      <c r="D11" s="21"/>
      <c r="E11" s="21"/>
      <c r="F11" s="22"/>
      <c r="G11" s="36"/>
      <c r="H11" s="37"/>
      <c r="I11" s="35">
        <f>H11-G11</f>
        <v>0</v>
      </c>
      <c r="J11" s="36"/>
      <c r="K11" s="37"/>
      <c r="L11" s="35">
        <f t="shared" si="1"/>
        <v>0</v>
      </c>
      <c r="M11" s="35">
        <f t="shared" si="2"/>
        <v>0</v>
      </c>
      <c r="N11" s="63"/>
      <c r="O11" s="8"/>
      <c r="P11" s="8"/>
      <c r="Q11" s="8"/>
      <c r="R11" s="8"/>
      <c r="S11" s="8"/>
      <c r="T11" s="9"/>
    </row>
    <row r="12" spans="1:20" ht="13.5" thickBot="1">
      <c r="A12" s="23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9"/>
    </row>
    <row r="13" spans="1:20" ht="13.5" thickBot="1">
      <c r="A13" s="23"/>
      <c r="B13" s="8"/>
      <c r="C13" s="54"/>
      <c r="D13" s="55"/>
      <c r="E13" s="55"/>
      <c r="F13" s="55"/>
      <c r="G13" s="55" t="s">
        <v>63</v>
      </c>
      <c r="H13" s="55"/>
      <c r="I13" s="55"/>
      <c r="J13" s="55"/>
      <c r="K13" s="55"/>
      <c r="L13" s="55"/>
      <c r="M13" s="55"/>
      <c r="N13" s="56"/>
      <c r="O13" s="8"/>
      <c r="P13" s="8"/>
      <c r="Q13" s="8"/>
      <c r="R13" s="8"/>
      <c r="S13" s="8"/>
      <c r="T13" s="9"/>
    </row>
    <row r="14" spans="1:20" ht="13.5" thickBot="1">
      <c r="A14" s="23"/>
      <c r="B14" s="8"/>
      <c r="C14" s="38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40"/>
      <c r="O14" s="8"/>
      <c r="P14" s="8"/>
      <c r="Q14" s="8"/>
      <c r="R14" s="8"/>
      <c r="S14" s="8"/>
      <c r="T14" s="9"/>
    </row>
    <row r="15" spans="1:20" ht="13.5" thickBot="1">
      <c r="A15" s="23"/>
      <c r="B15" s="8"/>
      <c r="C15" s="38"/>
      <c r="D15" s="128" t="s">
        <v>13</v>
      </c>
      <c r="E15" s="129"/>
      <c r="F15" s="41">
        <v>0</v>
      </c>
      <c r="G15" s="39"/>
      <c r="H15" s="39"/>
      <c r="I15" s="39"/>
      <c r="J15" s="39"/>
      <c r="K15" s="39"/>
      <c r="L15" s="39"/>
      <c r="M15" s="39"/>
      <c r="N15" s="40"/>
      <c r="O15" s="8"/>
      <c r="P15" s="8"/>
      <c r="Q15" s="8"/>
      <c r="R15" s="8"/>
      <c r="S15" s="8"/>
      <c r="T15" s="9"/>
    </row>
    <row r="16" spans="1:20" ht="13.5" thickBot="1">
      <c r="A16" s="23"/>
      <c r="B16" s="8"/>
      <c r="C16" s="38"/>
      <c r="D16" s="136" t="s">
        <v>12</v>
      </c>
      <c r="E16" s="137"/>
      <c r="F16" s="42">
        <v>1500000</v>
      </c>
      <c r="G16" s="39"/>
      <c r="H16" s="134" t="s">
        <v>11</v>
      </c>
      <c r="I16" s="135"/>
      <c r="J16" s="42">
        <v>1400000</v>
      </c>
      <c r="K16" s="39"/>
      <c r="L16" s="39"/>
      <c r="M16" s="39"/>
      <c r="N16" s="40"/>
      <c r="O16" s="8"/>
      <c r="P16" s="8"/>
      <c r="Q16" s="8"/>
      <c r="R16" s="8"/>
      <c r="S16" s="8"/>
      <c r="T16" s="9"/>
    </row>
    <row r="17" spans="1:20" ht="13.5" thickBot="1">
      <c r="A17" s="23"/>
      <c r="B17" s="8"/>
      <c r="C17" s="38"/>
      <c r="D17" s="43"/>
      <c r="E17" s="43"/>
      <c r="F17" s="39"/>
      <c r="G17" s="39"/>
      <c r="H17" s="39"/>
      <c r="I17" s="39"/>
      <c r="J17" s="39"/>
      <c r="K17" s="39"/>
      <c r="L17" s="39"/>
      <c r="M17" s="39"/>
      <c r="N17" s="40"/>
      <c r="O17" s="8"/>
      <c r="P17" s="8"/>
      <c r="Q17" s="8"/>
      <c r="R17" s="8"/>
      <c r="S17" s="8"/>
      <c r="T17" s="9"/>
    </row>
    <row r="18" spans="1:20" ht="13.5" thickBot="1">
      <c r="A18" s="23"/>
      <c r="B18" s="8"/>
      <c r="C18" s="38"/>
      <c r="D18" s="132" t="s">
        <v>10</v>
      </c>
      <c r="E18" s="133"/>
      <c r="F18" s="117">
        <f>SUM(G3:G11)/(F16+F15)</f>
        <v>0.27333333333333332</v>
      </c>
      <c r="G18" s="39"/>
      <c r="H18" s="132" t="s">
        <v>9</v>
      </c>
      <c r="I18" s="133"/>
      <c r="J18" s="117">
        <f>SUM(J3:J11)/(J16+F15)</f>
        <v>0.30642857142857144</v>
      </c>
      <c r="K18" s="39"/>
      <c r="L18" s="39"/>
      <c r="M18" s="39"/>
      <c r="N18" s="40"/>
      <c r="O18" s="8"/>
      <c r="P18" s="8"/>
      <c r="Q18" s="8"/>
      <c r="R18" s="8"/>
      <c r="S18" s="8"/>
      <c r="T18" s="9"/>
    </row>
    <row r="19" spans="1:20" ht="13.5" thickBot="1">
      <c r="A19" s="23"/>
      <c r="B19" s="8"/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6"/>
      <c r="O19" s="8"/>
      <c r="P19" s="8"/>
      <c r="Q19" s="8"/>
      <c r="R19" s="8"/>
      <c r="S19" s="8"/>
      <c r="T19" s="9"/>
    </row>
    <row r="20" spans="1:20" ht="13.5" thickBot="1">
      <c r="A20" s="23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9"/>
    </row>
    <row r="21" spans="1:20" ht="13.5" thickBot="1">
      <c r="A21" s="118" t="s">
        <v>65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20"/>
      <c r="O21" s="8"/>
      <c r="P21" s="8"/>
      <c r="Q21" s="8"/>
      <c r="R21" s="8"/>
      <c r="S21" s="8"/>
      <c r="T21" s="9"/>
    </row>
    <row r="22" spans="1:20" ht="15" customHeight="1">
      <c r="A22" s="164" t="s">
        <v>66</v>
      </c>
      <c r="B22" s="165" t="s">
        <v>112</v>
      </c>
      <c r="C22" s="166"/>
      <c r="D22" s="166"/>
      <c r="E22" s="166"/>
      <c r="F22" s="166"/>
      <c r="G22" s="166"/>
      <c r="H22" s="167"/>
      <c r="I22" s="165" t="s">
        <v>113</v>
      </c>
      <c r="J22" s="166"/>
      <c r="K22" s="166"/>
      <c r="L22" s="166"/>
      <c r="M22" s="166"/>
      <c r="N22" s="168"/>
      <c r="O22" s="8"/>
      <c r="P22" s="8"/>
      <c r="Q22" s="8"/>
      <c r="R22" s="8"/>
      <c r="S22" s="8"/>
      <c r="T22" s="9"/>
    </row>
    <row r="23" spans="1:20">
      <c r="A23" s="160"/>
      <c r="B23" s="48" t="s">
        <v>114</v>
      </c>
      <c r="C23" s="48" t="s">
        <v>115</v>
      </c>
      <c r="D23" s="48" t="s">
        <v>116</v>
      </c>
      <c r="E23" s="48" t="s">
        <v>117</v>
      </c>
      <c r="F23" s="48" t="s">
        <v>118</v>
      </c>
      <c r="G23" s="48" t="s">
        <v>119</v>
      </c>
      <c r="H23" s="48" t="s">
        <v>120</v>
      </c>
      <c r="I23" s="48" t="s">
        <v>121</v>
      </c>
      <c r="J23" s="48" t="s">
        <v>122</v>
      </c>
      <c r="K23" s="48" t="s">
        <v>123</v>
      </c>
      <c r="L23" s="48" t="s">
        <v>124</v>
      </c>
      <c r="M23" s="48" t="s">
        <v>125</v>
      </c>
      <c r="N23" s="169" t="s">
        <v>114</v>
      </c>
      <c r="O23" s="8"/>
      <c r="P23" s="8"/>
      <c r="Q23" s="8"/>
      <c r="R23" s="8"/>
      <c r="S23" s="8"/>
      <c r="T23" s="9"/>
    </row>
    <row r="24" spans="1:20">
      <c r="A24" s="161" t="s">
        <v>67</v>
      </c>
      <c r="B24" s="162">
        <v>1</v>
      </c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3"/>
      <c r="O24" s="8"/>
      <c r="P24" s="8"/>
      <c r="Q24" s="8"/>
      <c r="R24" s="8"/>
      <c r="S24" s="8"/>
      <c r="T24" s="9"/>
    </row>
    <row r="25" spans="1:20">
      <c r="A25" s="47" t="s">
        <v>68</v>
      </c>
      <c r="B25" s="49">
        <v>1</v>
      </c>
      <c r="C25" s="49">
        <v>1</v>
      </c>
      <c r="D25" s="49">
        <v>1</v>
      </c>
      <c r="E25" s="49"/>
      <c r="F25" s="49"/>
      <c r="G25" s="49"/>
      <c r="H25" s="49"/>
      <c r="I25" s="49"/>
      <c r="J25" s="49"/>
      <c r="K25" s="49"/>
      <c r="L25" s="49"/>
      <c r="M25" s="49"/>
      <c r="N25" s="50"/>
      <c r="O25" s="8"/>
      <c r="P25" s="8"/>
      <c r="Q25" s="8"/>
      <c r="R25" s="8"/>
      <c r="S25" s="8"/>
      <c r="T25" s="9"/>
    </row>
    <row r="26" spans="1:20">
      <c r="A26" s="47" t="s">
        <v>69</v>
      </c>
      <c r="B26" s="49"/>
      <c r="C26" s="49"/>
      <c r="D26" s="49">
        <v>1</v>
      </c>
      <c r="E26" s="49">
        <v>1</v>
      </c>
      <c r="F26" s="49">
        <v>1</v>
      </c>
      <c r="G26" s="49"/>
      <c r="H26" s="49"/>
      <c r="I26" s="49"/>
      <c r="J26" s="49"/>
      <c r="K26" s="49"/>
      <c r="L26" s="49"/>
      <c r="M26" s="49"/>
      <c r="N26" s="50"/>
      <c r="O26" s="8"/>
      <c r="P26" s="8"/>
      <c r="Q26" s="8"/>
      <c r="R26" s="8"/>
      <c r="S26" s="8"/>
      <c r="T26" s="9"/>
    </row>
    <row r="27" spans="1:20">
      <c r="A27" s="47" t="s">
        <v>70</v>
      </c>
      <c r="B27" s="49"/>
      <c r="C27" s="49"/>
      <c r="D27" s="49"/>
      <c r="E27" s="49"/>
      <c r="F27" s="49">
        <v>1</v>
      </c>
      <c r="G27" s="49">
        <v>1</v>
      </c>
      <c r="H27" s="49">
        <v>1</v>
      </c>
      <c r="I27" s="49"/>
      <c r="J27" s="49"/>
      <c r="K27" s="49"/>
      <c r="L27" s="49"/>
      <c r="M27" s="49"/>
      <c r="N27" s="50"/>
      <c r="O27" s="8"/>
      <c r="P27" s="8"/>
      <c r="Q27" s="8"/>
      <c r="R27" s="8"/>
      <c r="S27" s="8"/>
      <c r="T27" s="9"/>
    </row>
    <row r="28" spans="1:20">
      <c r="A28" s="47" t="s">
        <v>71</v>
      </c>
      <c r="B28" s="49"/>
      <c r="C28" s="49"/>
      <c r="D28" s="49"/>
      <c r="E28" s="49"/>
      <c r="F28" s="49"/>
      <c r="G28" s="49"/>
      <c r="H28" s="49">
        <v>1</v>
      </c>
      <c r="I28" s="49">
        <v>1</v>
      </c>
      <c r="J28" s="49">
        <v>1</v>
      </c>
      <c r="K28" s="49">
        <v>1</v>
      </c>
      <c r="L28" s="49">
        <v>1</v>
      </c>
      <c r="M28" s="49">
        <v>1</v>
      </c>
      <c r="N28" s="50"/>
      <c r="O28" s="8"/>
      <c r="P28" s="8"/>
      <c r="Q28" s="8"/>
      <c r="R28" s="8"/>
      <c r="S28" s="8"/>
      <c r="T28" s="9"/>
    </row>
    <row r="29" spans="1:20" ht="13.5" thickBot="1">
      <c r="A29" s="51" t="s">
        <v>72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>
        <v>1</v>
      </c>
      <c r="N29" s="53">
        <v>1</v>
      </c>
      <c r="O29" s="8"/>
      <c r="P29" s="8"/>
      <c r="Q29" s="8"/>
      <c r="R29" s="8"/>
      <c r="S29" s="8"/>
      <c r="T29" s="9"/>
    </row>
    <row r="30" spans="1:20">
      <c r="A30" s="23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9"/>
    </row>
    <row r="31" spans="1:20">
      <c r="A31" s="23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9"/>
    </row>
    <row r="32" spans="1:20">
      <c r="A32" s="2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9"/>
    </row>
    <row r="33" spans="1:20">
      <c r="A33" s="23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9"/>
    </row>
    <row r="34" spans="1:20">
      <c r="A34" s="23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9"/>
    </row>
    <row r="35" spans="1:20">
      <c r="A35" s="23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9"/>
    </row>
    <row r="36" spans="1:20">
      <c r="A36" s="23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9"/>
    </row>
    <row r="37" spans="1:20">
      <c r="A37" s="23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9"/>
    </row>
    <row r="38" spans="1:20">
      <c r="A38" s="23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9"/>
    </row>
    <row r="39" spans="1:20" ht="13.5" thickBot="1">
      <c r="A39" s="24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6"/>
    </row>
  </sheetData>
  <mergeCells count="15">
    <mergeCell ref="A22:A23"/>
    <mergeCell ref="B22:H22"/>
    <mergeCell ref="I22:N22"/>
    <mergeCell ref="B3:B5"/>
    <mergeCell ref="A3:A5"/>
    <mergeCell ref="B6:B8"/>
    <mergeCell ref="A6:A8"/>
    <mergeCell ref="A21:N21"/>
    <mergeCell ref="D15:E15"/>
    <mergeCell ref="A9:A11"/>
    <mergeCell ref="B9:B11"/>
    <mergeCell ref="D18:E18"/>
    <mergeCell ref="H16:I16"/>
    <mergeCell ref="H18:I18"/>
    <mergeCell ref="D16:E16"/>
  </mergeCells>
  <conditionalFormatting sqref="A9 A6 B6:B11 A3:B3">
    <cfRule type="cellIs" dxfId="2" priority="10" operator="equal">
      <formula>0</formula>
    </cfRule>
  </conditionalFormatting>
  <conditionalFormatting sqref="A9 A6 B6:B11 B3">
    <cfRule type="cellIs" dxfId="1" priority="9" operator="equal">
      <formula>0</formula>
    </cfRule>
  </conditionalFormatting>
  <conditionalFormatting sqref="B24:N29">
    <cfRule type="cellIs" dxfId="0" priority="3" operator="equal">
      <formula>1</formula>
    </cfRule>
  </conditionalFormatting>
  <dataValidations count="1">
    <dataValidation type="list" allowBlank="1" showInputMessage="1" showErrorMessage="1" sqref="N3:N11">
      <formula1>$R$3:$R$5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2"/>
  <sheetViews>
    <sheetView workbookViewId="0">
      <selection activeCell="F3" sqref="F3"/>
    </sheetView>
  </sheetViews>
  <sheetFormatPr baseColWidth="10" defaultRowHeight="12.75"/>
  <cols>
    <col min="1" max="1" width="11.42578125" style="3"/>
    <col min="2" max="2" width="33.5703125" style="3" customWidth="1"/>
    <col min="3" max="4" width="11.28515625" style="3" customWidth="1"/>
    <col min="5" max="5" width="22.42578125" style="3" customWidth="1"/>
    <col min="6" max="6" width="33.7109375" style="3" customWidth="1"/>
    <col min="7" max="8" width="11.5703125" style="3" customWidth="1"/>
    <col min="9" max="16384" width="11.42578125" style="3"/>
  </cols>
  <sheetData>
    <row r="1" spans="1:13" ht="13.5" thickBot="1">
      <c r="A1" s="65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</row>
    <row r="2" spans="1:13">
      <c r="A2" s="23"/>
      <c r="B2" s="142" t="s">
        <v>52</v>
      </c>
      <c r="C2" s="143"/>
      <c r="D2" s="144"/>
      <c r="E2" s="8"/>
      <c r="F2" s="142" t="s">
        <v>108</v>
      </c>
      <c r="G2" s="143"/>
      <c r="H2" s="144"/>
      <c r="I2" s="8"/>
      <c r="J2" s="8"/>
      <c r="K2" s="8"/>
      <c r="L2" s="8"/>
      <c r="M2" s="9"/>
    </row>
    <row r="3" spans="1:13">
      <c r="A3" s="23"/>
      <c r="B3" s="66"/>
      <c r="C3" s="67" t="s">
        <v>37</v>
      </c>
      <c r="D3" s="68" t="s">
        <v>36</v>
      </c>
      <c r="E3" s="8"/>
      <c r="F3" s="66"/>
      <c r="G3" s="67" t="s">
        <v>37</v>
      </c>
      <c r="H3" s="68" t="s">
        <v>36</v>
      </c>
      <c r="I3" s="8"/>
      <c r="J3" s="8"/>
      <c r="K3" s="8"/>
      <c r="L3" s="8"/>
      <c r="M3" s="9"/>
    </row>
    <row r="4" spans="1:13">
      <c r="A4" s="23"/>
      <c r="B4" s="69" t="s">
        <v>35</v>
      </c>
      <c r="C4" s="70">
        <v>0.6</v>
      </c>
      <c r="D4" s="71">
        <f>+C4</f>
        <v>0.6</v>
      </c>
      <c r="E4" s="8"/>
      <c r="F4" s="69" t="s">
        <v>75</v>
      </c>
      <c r="G4" s="72">
        <v>1.83</v>
      </c>
      <c r="H4" s="73">
        <f>+G4</f>
        <v>1.83</v>
      </c>
      <c r="I4" s="8"/>
      <c r="J4" s="8"/>
      <c r="K4" s="8"/>
      <c r="L4" s="8"/>
      <c r="M4" s="9"/>
    </row>
    <row r="5" spans="1:13">
      <c r="A5" s="23"/>
      <c r="B5" s="74" t="s">
        <v>34</v>
      </c>
      <c r="C5" s="75">
        <v>0.4</v>
      </c>
      <c r="D5" s="76">
        <f>+C5</f>
        <v>0.4</v>
      </c>
      <c r="E5" s="8"/>
      <c r="F5" s="74" t="s">
        <v>73</v>
      </c>
      <c r="G5" s="77"/>
      <c r="H5" s="78"/>
      <c r="I5" s="8"/>
      <c r="J5" s="8"/>
      <c r="K5" s="8"/>
      <c r="L5" s="8"/>
      <c r="M5" s="9"/>
    </row>
    <row r="6" spans="1:13">
      <c r="A6" s="23"/>
      <c r="B6" s="74" t="s">
        <v>33</v>
      </c>
      <c r="C6" s="75">
        <v>0.7</v>
      </c>
      <c r="D6" s="76">
        <f>+C6</f>
        <v>0.7</v>
      </c>
      <c r="E6" s="8"/>
      <c r="F6" s="74" t="s">
        <v>76</v>
      </c>
      <c r="G6" s="77"/>
      <c r="H6" s="78"/>
      <c r="I6" s="8"/>
      <c r="J6" s="8"/>
      <c r="K6" s="8"/>
      <c r="L6" s="8"/>
      <c r="M6" s="9"/>
    </row>
    <row r="7" spans="1:13">
      <c r="A7" s="23"/>
      <c r="B7" s="74" t="s">
        <v>32</v>
      </c>
      <c r="C7" s="79">
        <f>Acciones!F18</f>
        <v>0.27333333333333332</v>
      </c>
      <c r="D7" s="80">
        <f>Acciones!J18</f>
        <v>0.30642857142857144</v>
      </c>
      <c r="E7" s="8"/>
      <c r="F7" s="69" t="s">
        <v>74</v>
      </c>
      <c r="G7" s="81">
        <f>G4/(1+G5+G6)</f>
        <v>1.83</v>
      </c>
      <c r="H7" s="82">
        <f>H4/(1+H5+H6)</f>
        <v>1.83</v>
      </c>
      <c r="I7" s="8"/>
      <c r="J7" s="8"/>
      <c r="K7" s="8"/>
      <c r="L7" s="8"/>
      <c r="M7" s="9"/>
    </row>
    <row r="8" spans="1:13">
      <c r="A8" s="23"/>
      <c r="B8" s="69" t="s">
        <v>31</v>
      </c>
      <c r="C8" s="83">
        <f>SUM(C5:C7)</f>
        <v>1.3733333333333335</v>
      </c>
      <c r="D8" s="84">
        <f>SUM(D5:D7)</f>
        <v>1.4064285714285716</v>
      </c>
      <c r="E8" s="8"/>
      <c r="F8" s="74" t="s">
        <v>34</v>
      </c>
      <c r="G8" s="72">
        <v>0.4</v>
      </c>
      <c r="H8" s="76">
        <f>+G8</f>
        <v>0.4</v>
      </c>
      <c r="I8" s="8"/>
      <c r="J8" s="8"/>
      <c r="K8" s="8"/>
      <c r="L8" s="8"/>
      <c r="M8" s="9"/>
    </row>
    <row r="9" spans="1:13">
      <c r="A9" s="23"/>
      <c r="B9" s="74" t="s">
        <v>30</v>
      </c>
      <c r="C9" s="85"/>
      <c r="D9" s="86"/>
      <c r="E9" s="8"/>
      <c r="F9" s="74" t="s">
        <v>33</v>
      </c>
      <c r="G9" s="72">
        <v>0.7</v>
      </c>
      <c r="H9" s="76">
        <f>+G9</f>
        <v>0.7</v>
      </c>
      <c r="I9" s="8"/>
      <c r="J9" s="8"/>
      <c r="K9" s="8"/>
      <c r="L9" s="8"/>
      <c r="M9" s="9"/>
    </row>
    <row r="10" spans="1:13">
      <c r="A10" s="23"/>
      <c r="B10" s="74" t="s">
        <v>29</v>
      </c>
      <c r="C10" s="70">
        <v>0.4</v>
      </c>
      <c r="D10" s="87">
        <f>+C10</f>
        <v>0.4</v>
      </c>
      <c r="E10" s="8"/>
      <c r="F10" s="74" t="s">
        <v>32</v>
      </c>
      <c r="G10" s="88">
        <f>Acciones!F18</f>
        <v>0.27333333333333332</v>
      </c>
      <c r="H10" s="80">
        <f>Acciones!J18</f>
        <v>0.30642857142857144</v>
      </c>
      <c r="I10" s="8"/>
      <c r="J10" s="8"/>
      <c r="K10" s="8"/>
      <c r="L10" s="8"/>
      <c r="M10" s="9"/>
    </row>
    <row r="11" spans="1:13">
      <c r="A11" s="23"/>
      <c r="B11" s="74" t="s">
        <v>28</v>
      </c>
      <c r="C11" s="70">
        <v>0.25</v>
      </c>
      <c r="D11" s="87">
        <f>+C11</f>
        <v>0.25</v>
      </c>
      <c r="E11" s="8"/>
      <c r="F11" s="69" t="s">
        <v>31</v>
      </c>
      <c r="G11" s="83">
        <f>SUM(G8:G10)</f>
        <v>1.3733333333333335</v>
      </c>
      <c r="H11" s="84">
        <f>SUM(H8:H10)</f>
        <v>1.4064285714285716</v>
      </c>
      <c r="I11" s="8"/>
      <c r="J11" s="8"/>
      <c r="K11" s="8"/>
      <c r="L11" s="8"/>
      <c r="M11" s="9"/>
    </row>
    <row r="12" spans="1:13">
      <c r="A12" s="23"/>
      <c r="B12" s="69" t="s">
        <v>75</v>
      </c>
      <c r="C12" s="83">
        <f>C15*(1+C13+C14)</f>
        <v>3.4333333333333336</v>
      </c>
      <c r="D12" s="84">
        <f>D15*(1+D13+D14)</f>
        <v>3.5160714285714287</v>
      </c>
      <c r="E12" s="8"/>
      <c r="F12" s="74" t="s">
        <v>30</v>
      </c>
      <c r="G12" s="85"/>
      <c r="H12" s="86"/>
      <c r="I12" s="8"/>
      <c r="J12" s="8"/>
      <c r="K12" s="8"/>
      <c r="L12" s="8"/>
      <c r="M12" s="9"/>
    </row>
    <row r="13" spans="1:13">
      <c r="A13" s="23"/>
      <c r="B13" s="74" t="s">
        <v>73</v>
      </c>
      <c r="C13" s="89"/>
      <c r="D13" s="90"/>
      <c r="E13" s="8"/>
      <c r="F13" s="74" t="s">
        <v>29</v>
      </c>
      <c r="G13" s="70">
        <v>0.4</v>
      </c>
      <c r="H13" s="71">
        <f>+G13</f>
        <v>0.4</v>
      </c>
      <c r="I13" s="8"/>
      <c r="J13" s="8"/>
      <c r="K13" s="8"/>
      <c r="L13" s="8"/>
      <c r="M13" s="9"/>
    </row>
    <row r="14" spans="1:13">
      <c r="A14" s="23"/>
      <c r="B14" s="74" t="s">
        <v>76</v>
      </c>
      <c r="C14" s="89"/>
      <c r="D14" s="90"/>
      <c r="E14" s="8"/>
      <c r="F14" s="74" t="s">
        <v>28</v>
      </c>
      <c r="G14" s="70">
        <v>0.25</v>
      </c>
      <c r="H14" s="71">
        <f>+G14</f>
        <v>0.25</v>
      </c>
      <c r="I14" s="8"/>
      <c r="J14" s="8"/>
      <c r="K14" s="8"/>
      <c r="L14" s="8"/>
      <c r="M14" s="9"/>
    </row>
    <row r="15" spans="1:13">
      <c r="A15" s="23"/>
      <c r="B15" s="69" t="s">
        <v>74</v>
      </c>
      <c r="C15" s="83">
        <f>C8/(1-C4-C9)</f>
        <v>3.4333333333333336</v>
      </c>
      <c r="D15" s="84">
        <f>D8/(1-D4-D9)</f>
        <v>3.5160714285714287</v>
      </c>
      <c r="E15" s="8"/>
      <c r="F15" s="69" t="s">
        <v>77</v>
      </c>
      <c r="G15" s="91">
        <f>1-(G11/G7)-G12</f>
        <v>0.24954462659380683</v>
      </c>
      <c r="H15" s="92">
        <f>1-(H11/H7)-H12</f>
        <v>0.23145979703356745</v>
      </c>
      <c r="I15" s="8"/>
      <c r="J15" s="8"/>
      <c r="K15" s="8"/>
      <c r="L15" s="8"/>
      <c r="M15" s="9"/>
    </row>
    <row r="16" spans="1:13">
      <c r="A16" s="23"/>
      <c r="B16" s="74" t="s">
        <v>27</v>
      </c>
      <c r="C16" s="88">
        <f>C12*(1+C10)</f>
        <v>4.8066666666666666</v>
      </c>
      <c r="D16" s="93">
        <f>D12*(1+D10)</f>
        <v>4.9225000000000003</v>
      </c>
      <c r="E16" s="8"/>
      <c r="F16" s="74" t="s">
        <v>27</v>
      </c>
      <c r="G16" s="88">
        <f>G4*(1+G13)</f>
        <v>2.5619999999999998</v>
      </c>
      <c r="H16" s="93">
        <f>H4*(1+H13)</f>
        <v>2.5619999999999998</v>
      </c>
      <c r="I16" s="8"/>
      <c r="J16" s="8"/>
      <c r="K16" s="8"/>
      <c r="L16" s="8"/>
      <c r="M16" s="9"/>
    </row>
    <row r="17" spans="1:13" ht="13.5" thickBot="1">
      <c r="A17" s="23"/>
      <c r="B17" s="94" t="s">
        <v>26</v>
      </c>
      <c r="C17" s="95">
        <f>C12*(1+C10+C11)</f>
        <v>5.665</v>
      </c>
      <c r="D17" s="96">
        <f>D12*(1+D10+D11)</f>
        <v>5.8015178571428567</v>
      </c>
      <c r="E17" s="8"/>
      <c r="F17" s="94" t="s">
        <v>26</v>
      </c>
      <c r="G17" s="95">
        <f>G4*(1+G13+G14)</f>
        <v>3.0194999999999999</v>
      </c>
      <c r="H17" s="96">
        <f>H4*(1+H13+H14)</f>
        <v>3.0194999999999999</v>
      </c>
      <c r="I17" s="8"/>
      <c r="J17" s="8"/>
      <c r="K17" s="8"/>
      <c r="L17" s="8"/>
      <c r="M17" s="9"/>
    </row>
    <row r="18" spans="1:13">
      <c r="A18" s="23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9"/>
    </row>
    <row r="19" spans="1:13">
      <c r="A19" s="23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9"/>
    </row>
    <row r="20" spans="1:13" ht="13.5" thickBot="1">
      <c r="A20" s="23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9"/>
    </row>
    <row r="21" spans="1:13" ht="13.5" thickBot="1">
      <c r="A21" s="23"/>
      <c r="B21" s="8"/>
      <c r="C21" s="8"/>
      <c r="D21" s="145" t="s">
        <v>53</v>
      </c>
      <c r="E21" s="146"/>
      <c r="F21" s="147"/>
      <c r="G21" s="8"/>
      <c r="H21" s="8"/>
      <c r="I21" s="8"/>
      <c r="J21" s="8"/>
      <c r="K21" s="8"/>
      <c r="L21" s="8"/>
      <c r="M21" s="9"/>
    </row>
    <row r="22" spans="1:13">
      <c r="A22" s="23"/>
      <c r="B22" s="8"/>
      <c r="C22" s="8"/>
      <c r="D22" s="138" t="s">
        <v>54</v>
      </c>
      <c r="E22" s="139"/>
      <c r="F22" s="97">
        <f>SUM(Acciones!G3:G11)</f>
        <v>410000</v>
      </c>
      <c r="G22" s="8"/>
      <c r="H22" s="8"/>
      <c r="I22" s="8"/>
      <c r="J22" s="8"/>
      <c r="K22" s="8"/>
      <c r="L22" s="8"/>
      <c r="M22" s="9"/>
    </row>
    <row r="23" spans="1:13">
      <c r="A23" s="23"/>
      <c r="B23" s="8"/>
      <c r="C23" s="8"/>
      <c r="D23" s="98"/>
      <c r="E23" s="99"/>
      <c r="F23" s="100"/>
      <c r="G23" s="8"/>
      <c r="H23" s="8"/>
      <c r="I23" s="8"/>
      <c r="J23" s="8"/>
      <c r="K23" s="8"/>
      <c r="L23" s="8"/>
      <c r="M23" s="9"/>
    </row>
    <row r="24" spans="1:13">
      <c r="A24" s="23"/>
      <c r="B24" s="8"/>
      <c r="C24" s="8"/>
      <c r="D24" s="138" t="s">
        <v>106</v>
      </c>
      <c r="E24" s="139"/>
      <c r="F24" s="101">
        <f>+D15</f>
        <v>3.5160714285714287</v>
      </c>
      <c r="G24" s="8"/>
      <c r="H24" s="8"/>
      <c r="I24" s="8"/>
      <c r="J24" s="8"/>
      <c r="K24" s="8"/>
      <c r="L24" s="8"/>
      <c r="M24" s="9"/>
    </row>
    <row r="25" spans="1:13" ht="13.5" thickBot="1">
      <c r="A25" s="23"/>
      <c r="B25" s="8"/>
      <c r="C25" s="8"/>
      <c r="D25" s="140" t="s">
        <v>55</v>
      </c>
      <c r="E25" s="141"/>
      <c r="F25" s="102">
        <f>F22/F24</f>
        <v>116607.41493143728</v>
      </c>
      <c r="G25" s="8"/>
      <c r="H25" s="8"/>
      <c r="I25" s="8"/>
      <c r="J25" s="8"/>
      <c r="K25" s="8"/>
      <c r="L25" s="8"/>
      <c r="M25" s="9"/>
    </row>
    <row r="26" spans="1:13">
      <c r="A26" s="23"/>
      <c r="B26" s="8"/>
      <c r="C26" s="8"/>
      <c r="D26" s="103"/>
      <c r="E26" s="104"/>
      <c r="F26" s="105"/>
      <c r="G26" s="8"/>
      <c r="H26" s="8"/>
      <c r="I26" s="8"/>
      <c r="J26" s="8"/>
      <c r="K26" s="8"/>
      <c r="L26" s="8"/>
      <c r="M26" s="9"/>
    </row>
    <row r="27" spans="1:13">
      <c r="A27" s="23"/>
      <c r="B27" s="8"/>
      <c r="C27" s="8"/>
      <c r="D27" s="138" t="s">
        <v>107</v>
      </c>
      <c r="E27" s="139"/>
      <c r="F27" s="101">
        <f>+H7</f>
        <v>1.83</v>
      </c>
      <c r="G27" s="8"/>
      <c r="H27" s="8"/>
      <c r="I27" s="8"/>
      <c r="J27" s="8"/>
      <c r="K27" s="8"/>
      <c r="L27" s="8"/>
      <c r="M27" s="9"/>
    </row>
    <row r="28" spans="1:13" ht="13.5" thickBot="1">
      <c r="A28" s="23"/>
      <c r="B28" s="8"/>
      <c r="C28" s="8"/>
      <c r="D28" s="140" t="s">
        <v>55</v>
      </c>
      <c r="E28" s="141"/>
      <c r="F28" s="102">
        <f>F22/F27</f>
        <v>224043.71584699451</v>
      </c>
      <c r="G28" s="8"/>
      <c r="H28" s="8"/>
      <c r="I28" s="8"/>
      <c r="J28" s="8"/>
      <c r="K28" s="8"/>
      <c r="L28" s="8"/>
      <c r="M28" s="9"/>
    </row>
    <row r="29" spans="1:13">
      <c r="A29" s="2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9"/>
    </row>
    <row r="30" spans="1:13">
      <c r="A30" s="23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9"/>
    </row>
    <row r="31" spans="1:13">
      <c r="A31" s="23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9"/>
    </row>
    <row r="32" spans="1:13" ht="13.5" thickBot="1">
      <c r="A32" s="24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6"/>
    </row>
  </sheetData>
  <mergeCells count="8">
    <mergeCell ref="D27:E27"/>
    <mergeCell ref="D28:E28"/>
    <mergeCell ref="D25:E25"/>
    <mergeCell ref="B2:D2"/>
    <mergeCell ref="F2:H2"/>
    <mergeCell ref="D21:F21"/>
    <mergeCell ref="D22:E22"/>
    <mergeCell ref="D24:E2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26"/>
  <sheetViews>
    <sheetView workbookViewId="0">
      <selection activeCell="B3" sqref="B1:J1048576"/>
    </sheetView>
  </sheetViews>
  <sheetFormatPr baseColWidth="10" defaultRowHeight="12.75"/>
  <cols>
    <col min="1" max="1" width="15.5703125" style="3" customWidth="1"/>
    <col min="2" max="10" width="10.28515625" style="3" customWidth="1"/>
    <col min="11" max="16384" width="11.42578125" style="3"/>
  </cols>
  <sheetData>
    <row r="1" spans="1:15">
      <c r="A1" s="142" t="s">
        <v>56</v>
      </c>
      <c r="B1" s="143"/>
      <c r="C1" s="143"/>
      <c r="D1" s="143"/>
      <c r="E1" s="143"/>
      <c r="F1" s="143"/>
      <c r="G1" s="143"/>
      <c r="H1" s="143"/>
      <c r="I1" s="143"/>
      <c r="J1" s="144"/>
      <c r="K1" s="1"/>
      <c r="L1" s="1"/>
      <c r="M1" s="1"/>
      <c r="N1" s="1"/>
      <c r="O1" s="2"/>
    </row>
    <row r="2" spans="1:15">
      <c r="A2" s="154"/>
      <c r="B2" s="155"/>
      <c r="C2" s="156" t="s">
        <v>51</v>
      </c>
      <c r="D2" s="156"/>
      <c r="E2" s="156" t="s">
        <v>50</v>
      </c>
      <c r="F2" s="156"/>
      <c r="G2" s="156" t="s">
        <v>49</v>
      </c>
      <c r="H2" s="156"/>
      <c r="I2" s="156" t="s">
        <v>48</v>
      </c>
      <c r="J2" s="157"/>
      <c r="K2" s="8"/>
      <c r="L2" s="8"/>
      <c r="M2" s="8"/>
      <c r="N2" s="8"/>
      <c r="O2" s="9"/>
    </row>
    <row r="3" spans="1:15">
      <c r="A3" s="47" t="s">
        <v>47</v>
      </c>
      <c r="B3" s="106" t="s">
        <v>46</v>
      </c>
      <c r="C3" s="106" t="s">
        <v>45</v>
      </c>
      <c r="D3" s="106" t="s">
        <v>44</v>
      </c>
      <c r="E3" s="106" t="s">
        <v>45</v>
      </c>
      <c r="F3" s="106" t="s">
        <v>44</v>
      </c>
      <c r="G3" s="106" t="s">
        <v>45</v>
      </c>
      <c r="H3" s="106" t="s">
        <v>44</v>
      </c>
      <c r="I3" s="106" t="s">
        <v>45</v>
      </c>
      <c r="J3" s="107" t="s">
        <v>44</v>
      </c>
      <c r="K3" s="8"/>
      <c r="L3" s="8"/>
      <c r="M3" s="8"/>
      <c r="N3" s="8"/>
      <c r="O3" s="9"/>
    </row>
    <row r="4" spans="1:15">
      <c r="A4" s="108" t="s">
        <v>91</v>
      </c>
      <c r="B4" s="58">
        <v>0.3</v>
      </c>
      <c r="C4" s="12">
        <v>6</v>
      </c>
      <c r="D4" s="109">
        <f t="shared" ref="D4:D8" si="0">C4*$B4</f>
        <v>1.7999999999999998</v>
      </c>
      <c r="E4" s="12">
        <v>7</v>
      </c>
      <c r="F4" s="109">
        <f t="shared" ref="F4:F8" si="1">E4*$B4</f>
        <v>2.1</v>
      </c>
      <c r="G4" s="12">
        <v>8</v>
      </c>
      <c r="H4" s="109">
        <f t="shared" ref="H4:H8" si="2">G4*$B4</f>
        <v>2.4</v>
      </c>
      <c r="I4" s="12">
        <v>9</v>
      </c>
      <c r="J4" s="110">
        <f t="shared" ref="J4:J8" si="3">I4*$B4</f>
        <v>2.6999999999999997</v>
      </c>
      <c r="K4" s="8"/>
      <c r="L4" s="8"/>
      <c r="M4" s="8"/>
      <c r="N4" s="8"/>
      <c r="O4" s="9"/>
    </row>
    <row r="5" spans="1:15">
      <c r="A5" s="108" t="s">
        <v>90</v>
      </c>
      <c r="B5" s="58">
        <v>0.3</v>
      </c>
      <c r="C5" s="12">
        <v>6</v>
      </c>
      <c r="D5" s="109">
        <f t="shared" si="0"/>
        <v>1.7999999999999998</v>
      </c>
      <c r="E5" s="12">
        <v>7</v>
      </c>
      <c r="F5" s="109">
        <f t="shared" si="1"/>
        <v>2.1</v>
      </c>
      <c r="G5" s="12">
        <v>9</v>
      </c>
      <c r="H5" s="109">
        <f t="shared" si="2"/>
        <v>2.6999999999999997</v>
      </c>
      <c r="I5" s="12">
        <v>9</v>
      </c>
      <c r="J5" s="110">
        <f t="shared" si="3"/>
        <v>2.6999999999999997</v>
      </c>
      <c r="K5" s="8"/>
      <c r="L5" s="8"/>
      <c r="M5" s="8"/>
      <c r="N5" s="8"/>
      <c r="O5" s="9"/>
    </row>
    <row r="6" spans="1:15">
      <c r="A6" s="108" t="s">
        <v>92</v>
      </c>
      <c r="B6" s="58">
        <v>0.15</v>
      </c>
      <c r="C6" s="12">
        <v>9</v>
      </c>
      <c r="D6" s="109">
        <f t="shared" si="0"/>
        <v>1.3499999999999999</v>
      </c>
      <c r="E6" s="12">
        <v>8</v>
      </c>
      <c r="F6" s="109">
        <f t="shared" si="1"/>
        <v>1.2</v>
      </c>
      <c r="G6" s="12">
        <v>7</v>
      </c>
      <c r="H6" s="109">
        <f t="shared" si="2"/>
        <v>1.05</v>
      </c>
      <c r="I6" s="12">
        <v>7</v>
      </c>
      <c r="J6" s="110">
        <f t="shared" si="3"/>
        <v>1.05</v>
      </c>
      <c r="K6" s="8"/>
      <c r="L6" s="8"/>
      <c r="M6" s="8"/>
      <c r="N6" s="8"/>
      <c r="O6" s="9"/>
    </row>
    <row r="7" spans="1:15">
      <c r="A7" s="108" t="s">
        <v>93</v>
      </c>
      <c r="B7" s="58">
        <v>0.1</v>
      </c>
      <c r="C7" s="12">
        <v>7</v>
      </c>
      <c r="D7" s="109">
        <f t="shared" si="0"/>
        <v>0.70000000000000007</v>
      </c>
      <c r="E7" s="12">
        <v>8</v>
      </c>
      <c r="F7" s="109">
        <f t="shared" si="1"/>
        <v>0.8</v>
      </c>
      <c r="G7" s="12">
        <v>9</v>
      </c>
      <c r="H7" s="109">
        <f t="shared" si="2"/>
        <v>0.9</v>
      </c>
      <c r="I7" s="12">
        <v>8</v>
      </c>
      <c r="J7" s="110">
        <f t="shared" si="3"/>
        <v>0.8</v>
      </c>
      <c r="K7" s="8"/>
      <c r="L7" s="8"/>
      <c r="M7" s="8"/>
      <c r="N7" s="8"/>
      <c r="O7" s="9"/>
    </row>
    <row r="8" spans="1:15">
      <c r="A8" s="108" t="s">
        <v>94</v>
      </c>
      <c r="B8" s="58">
        <v>0.15</v>
      </c>
      <c r="C8" s="12">
        <v>9</v>
      </c>
      <c r="D8" s="109">
        <f t="shared" si="0"/>
        <v>1.3499999999999999</v>
      </c>
      <c r="E8" s="12">
        <v>8</v>
      </c>
      <c r="F8" s="109">
        <f t="shared" si="1"/>
        <v>1.2</v>
      </c>
      <c r="G8" s="12">
        <v>7</v>
      </c>
      <c r="H8" s="109">
        <f t="shared" si="2"/>
        <v>1.05</v>
      </c>
      <c r="I8" s="12">
        <v>7</v>
      </c>
      <c r="J8" s="110">
        <f t="shared" si="3"/>
        <v>1.05</v>
      </c>
      <c r="K8" s="8"/>
      <c r="L8" s="8"/>
      <c r="M8" s="8"/>
      <c r="N8" s="8"/>
      <c r="O8" s="9"/>
    </row>
    <row r="9" spans="1:15">
      <c r="A9" s="66" t="s">
        <v>43</v>
      </c>
      <c r="B9" s="111">
        <f>SUM(B4:B8)</f>
        <v>1</v>
      </c>
      <c r="C9" s="150"/>
      <c r="D9" s="109">
        <f>SUM(D4:D8)</f>
        <v>6.9999999999999991</v>
      </c>
      <c r="E9" s="158"/>
      <c r="F9" s="109">
        <f>SUM(F4:F8)</f>
        <v>7.4</v>
      </c>
      <c r="G9" s="158"/>
      <c r="H9" s="109">
        <f>SUM(H4:H8)</f>
        <v>8.1</v>
      </c>
      <c r="I9" s="158"/>
      <c r="J9" s="112">
        <f>SUM(J4:J8)</f>
        <v>8.2999999999999989</v>
      </c>
      <c r="K9" s="8"/>
      <c r="L9" s="8"/>
      <c r="M9" s="8"/>
      <c r="N9" s="8"/>
      <c r="O9" s="9"/>
    </row>
    <row r="10" spans="1:15">
      <c r="A10" s="66" t="s">
        <v>42</v>
      </c>
      <c r="B10" s="151"/>
      <c r="C10" s="150"/>
      <c r="D10" s="12">
        <v>1.45</v>
      </c>
      <c r="E10" s="159"/>
      <c r="F10" s="12">
        <v>1.6</v>
      </c>
      <c r="G10" s="159"/>
      <c r="H10" s="12">
        <v>2</v>
      </c>
      <c r="I10" s="152"/>
      <c r="J10" s="148"/>
      <c r="K10" s="8"/>
      <c r="L10" s="8"/>
      <c r="M10" s="8"/>
      <c r="N10" s="8"/>
      <c r="O10" s="9"/>
    </row>
    <row r="11" spans="1:15" ht="13.5" thickBot="1">
      <c r="A11" s="66" t="s">
        <v>41</v>
      </c>
      <c r="B11" s="152"/>
      <c r="C11" s="150"/>
      <c r="D11" s="88">
        <f>IF(D10=0,0,D10/D9)</f>
        <v>0.20714285714285716</v>
      </c>
      <c r="E11" s="159"/>
      <c r="F11" s="88">
        <f>IF(F10=0,0,F10/F9)</f>
        <v>0.21621621621621623</v>
      </c>
      <c r="G11" s="159"/>
      <c r="H11" s="88">
        <f>IF(H10=0,0,H10/H9)</f>
        <v>0.24691358024691359</v>
      </c>
      <c r="I11" s="152"/>
      <c r="J11" s="149"/>
      <c r="K11" s="8"/>
      <c r="L11" s="8"/>
      <c r="M11" s="8"/>
      <c r="N11" s="8"/>
      <c r="O11" s="9"/>
    </row>
    <row r="12" spans="1:15">
      <c r="A12" s="66" t="s">
        <v>40</v>
      </c>
      <c r="B12" s="150"/>
      <c r="C12" s="150"/>
      <c r="D12" s="150"/>
      <c r="E12" s="150"/>
      <c r="F12" s="150"/>
      <c r="G12" s="150"/>
      <c r="H12" s="150"/>
      <c r="I12" s="150"/>
      <c r="J12" s="113">
        <f>AVERAGEIF(D11:H11,"&gt;0")</f>
        <v>0.22342421786866232</v>
      </c>
      <c r="K12" s="8"/>
      <c r="L12" s="8"/>
      <c r="M12" s="8"/>
      <c r="N12" s="8"/>
      <c r="O12" s="9"/>
    </row>
    <row r="13" spans="1:15">
      <c r="A13" s="66" t="s">
        <v>39</v>
      </c>
      <c r="B13" s="150"/>
      <c r="C13" s="150"/>
      <c r="D13" s="150"/>
      <c r="E13" s="150"/>
      <c r="F13" s="150"/>
      <c r="G13" s="150"/>
      <c r="H13" s="150"/>
      <c r="I13" s="150"/>
      <c r="J13" s="114">
        <f>J9*J12</f>
        <v>1.8544210083098971</v>
      </c>
      <c r="K13" s="8"/>
      <c r="L13" s="8"/>
      <c r="M13" s="8"/>
      <c r="N13" s="8"/>
      <c r="O13" s="9"/>
    </row>
    <row r="14" spans="1:15" ht="13.5" thickBot="1">
      <c r="A14" s="115" t="s">
        <v>38</v>
      </c>
      <c r="B14" s="153"/>
      <c r="C14" s="153"/>
      <c r="D14" s="153"/>
      <c r="E14" s="153"/>
      <c r="F14" s="153"/>
      <c r="G14" s="153"/>
      <c r="H14" s="153"/>
      <c r="I14" s="153"/>
      <c r="J14" s="116">
        <f>IF('Cálculo precio'!D12=0,'Cálculo precio'!H7,'Cálculo precio'!D12)</f>
        <v>3.5160714285714287</v>
      </c>
      <c r="K14" s="8"/>
      <c r="L14" s="8"/>
      <c r="M14" s="8"/>
      <c r="N14" s="8"/>
      <c r="O14" s="9"/>
    </row>
    <row r="15" spans="1:15">
      <c r="A15" s="23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9"/>
    </row>
    <row r="16" spans="1:15">
      <c r="A16" s="23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9"/>
    </row>
    <row r="17" spans="1:15">
      <c r="A17" s="23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9"/>
    </row>
    <row r="18" spans="1:15">
      <c r="A18" s="23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9"/>
    </row>
    <row r="19" spans="1:15">
      <c r="A19" s="23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9"/>
    </row>
    <row r="20" spans="1:15">
      <c r="A20" s="23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9"/>
    </row>
    <row r="21" spans="1:15">
      <c r="A21" s="23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9"/>
    </row>
    <row r="22" spans="1:15">
      <c r="A22" s="23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9"/>
    </row>
    <row r="23" spans="1:15">
      <c r="A23" s="23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9"/>
    </row>
    <row r="24" spans="1:15">
      <c r="A24" s="23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9"/>
    </row>
    <row r="25" spans="1:15">
      <c r="A25" s="23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9"/>
    </row>
    <row r="26" spans="1:15" ht="13.5" thickBot="1">
      <c r="A26" s="24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6"/>
    </row>
  </sheetData>
  <mergeCells count="13">
    <mergeCell ref="A1:J1"/>
    <mergeCell ref="J10:J11"/>
    <mergeCell ref="C9:C11"/>
    <mergeCell ref="B10:B11"/>
    <mergeCell ref="B12:I14"/>
    <mergeCell ref="A2:B2"/>
    <mergeCell ref="C2:D2"/>
    <mergeCell ref="E2:F2"/>
    <mergeCell ref="G2:H2"/>
    <mergeCell ref="I2:J2"/>
    <mergeCell ref="G9:G11"/>
    <mergeCell ref="E9:E11"/>
    <mergeCell ref="I9:I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Objetivos &amp; Estrategias</vt:lpstr>
      <vt:lpstr>Acciones</vt:lpstr>
      <vt:lpstr>Cálculo precio</vt:lpstr>
      <vt:lpstr>Comparativa precios</vt:lpstr>
    </vt:vector>
  </TitlesOfParts>
  <Company>Enginyeria i Arquitectura La Salle - URL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Quico</dc:creator>
  <cp:lastModifiedBy>Quico</cp:lastModifiedBy>
  <dcterms:created xsi:type="dcterms:W3CDTF">2011-02-14T16:14:34Z</dcterms:created>
  <dcterms:modified xsi:type="dcterms:W3CDTF">2011-09-22T16:58:38Z</dcterms:modified>
</cp:coreProperties>
</file>