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showPivotChartFilter="1" defaultThemeVersion="124226"/>
  <bookViews>
    <workbookView xWindow="360" yWindow="120" windowWidth="15600" windowHeight="8700" tabRatio="930" firstSheet="3" activeTab="4"/>
  </bookViews>
  <sheets>
    <sheet name="Análisis" sheetId="1" state="hidden" r:id="rId1"/>
    <sheet name="EBR" sheetId="4" state="hidden" r:id="rId2"/>
    <sheet name="cuadro de datos" sheetId="6" state="hidden" r:id="rId3"/>
    <sheet name="datos" sheetId="2" r:id="rId4"/>
    <sheet name="TD_10_1" sheetId="21" r:id="rId5"/>
  </sheets>
  <calcPr calcId="144525"/>
  <pivotCaches>
    <pivotCache cacheId="0" r:id="rId6"/>
  </pivotCaches>
</workbook>
</file>

<file path=xl/calcChain.xml><?xml version="1.0" encoding="utf-8"?>
<calcChain xmlns="http://schemas.openxmlformats.org/spreadsheetml/2006/main">
  <c r="K94" i="2" l="1"/>
  <c r="J94" i="2"/>
  <c r="K63" i="2"/>
  <c r="J32" i="2"/>
  <c r="J63" i="2"/>
  <c r="G34" i="2"/>
  <c r="G65" i="2" s="1"/>
  <c r="G35" i="2"/>
  <c r="G66" i="2" s="1"/>
  <c r="G36" i="2"/>
  <c r="G37" i="2"/>
  <c r="G38" i="2"/>
  <c r="G69" i="2" s="1"/>
  <c r="G39" i="2"/>
  <c r="G70" i="2" s="1"/>
  <c r="G40" i="2"/>
  <c r="G71" i="2" s="1"/>
  <c r="G41" i="2"/>
  <c r="G42" i="2"/>
  <c r="G73" i="2" s="1"/>
  <c r="G43" i="2"/>
  <c r="G74" i="2" s="1"/>
  <c r="G44" i="2"/>
  <c r="G75" i="2" s="1"/>
  <c r="G45" i="2"/>
  <c r="G46" i="2"/>
  <c r="G77" i="2" s="1"/>
  <c r="G47" i="2"/>
  <c r="G48" i="2"/>
  <c r="G79" i="2" s="1"/>
  <c r="G49" i="2"/>
  <c r="G50" i="2"/>
  <c r="G81" i="2" s="1"/>
  <c r="G51" i="2"/>
  <c r="G82" i="2" s="1"/>
  <c r="G52" i="2"/>
  <c r="G83" i="2" s="1"/>
  <c r="G53" i="2"/>
  <c r="G54" i="2"/>
  <c r="G85" i="2" s="1"/>
  <c r="G55" i="2"/>
  <c r="G86" i="2" s="1"/>
  <c r="G56" i="2"/>
  <c r="G87" i="2" s="1"/>
  <c r="G57" i="2"/>
  <c r="G58" i="2"/>
  <c r="G89" i="2" s="1"/>
  <c r="G59" i="2"/>
  <c r="G90" i="2" s="1"/>
  <c r="G60" i="2"/>
  <c r="G91" i="2" s="1"/>
  <c r="G61" i="2"/>
  <c r="G62" i="2"/>
  <c r="G93" i="2" s="1"/>
  <c r="G63" i="2"/>
  <c r="G94" i="2" s="1"/>
  <c r="G67" i="2"/>
  <c r="G68" i="2"/>
  <c r="G72" i="2"/>
  <c r="G76" i="2"/>
  <c r="G78" i="2"/>
  <c r="G80" i="2"/>
  <c r="G84" i="2"/>
  <c r="G88" i="2"/>
  <c r="G92" i="2"/>
  <c r="G33" i="2"/>
  <c r="G64" i="2" s="1"/>
  <c r="F34" i="2"/>
  <c r="F65" i="2" s="1"/>
  <c r="F35" i="2"/>
  <c r="F66" i="2" s="1"/>
  <c r="F36" i="2"/>
  <c r="F67" i="2" s="1"/>
  <c r="F37" i="2"/>
  <c r="F68" i="2" s="1"/>
  <c r="F38" i="2"/>
  <c r="F69" i="2" s="1"/>
  <c r="F39" i="2"/>
  <c r="F70" i="2" s="1"/>
  <c r="F40" i="2"/>
  <c r="F71" i="2" s="1"/>
  <c r="F41" i="2"/>
  <c r="F72" i="2" s="1"/>
  <c r="F42" i="2"/>
  <c r="F73" i="2" s="1"/>
  <c r="F43" i="2"/>
  <c r="F44" i="2"/>
  <c r="F75" i="2" s="1"/>
  <c r="F45" i="2"/>
  <c r="F76" i="2" s="1"/>
  <c r="F46" i="2"/>
  <c r="F77" i="2" s="1"/>
  <c r="F47" i="2"/>
  <c r="F78" i="2" s="1"/>
  <c r="F48" i="2"/>
  <c r="F79" i="2" s="1"/>
  <c r="F49" i="2"/>
  <c r="F80" i="2" s="1"/>
  <c r="F50" i="2"/>
  <c r="F81" i="2" s="1"/>
  <c r="F51" i="2"/>
  <c r="F82" i="2" s="1"/>
  <c r="F52" i="2"/>
  <c r="F83" i="2" s="1"/>
  <c r="F53" i="2"/>
  <c r="F84" i="2" s="1"/>
  <c r="F54" i="2"/>
  <c r="F85" i="2" s="1"/>
  <c r="F55" i="2"/>
  <c r="F86" i="2" s="1"/>
  <c r="F56" i="2"/>
  <c r="F87" i="2" s="1"/>
  <c r="F57" i="2"/>
  <c r="F88" i="2" s="1"/>
  <c r="F58" i="2"/>
  <c r="F89" i="2" s="1"/>
  <c r="F59" i="2"/>
  <c r="F90" i="2" s="1"/>
  <c r="F60" i="2"/>
  <c r="F91" i="2" s="1"/>
  <c r="F61" i="2"/>
  <c r="F92" i="2" s="1"/>
  <c r="F62" i="2"/>
  <c r="F93" i="2" s="1"/>
  <c r="F63" i="2"/>
  <c r="F94" i="2" s="1"/>
  <c r="F74" i="2"/>
  <c r="F33" i="2"/>
  <c r="F64" i="2" s="1"/>
  <c r="E34" i="2"/>
  <c r="E65" i="2" s="1"/>
  <c r="E35" i="2"/>
  <c r="E66" i="2" s="1"/>
  <c r="E36" i="2"/>
  <c r="E67" i="2" s="1"/>
  <c r="E37" i="2"/>
  <c r="E68" i="2" s="1"/>
  <c r="E38" i="2"/>
  <c r="E69" i="2" s="1"/>
  <c r="E39" i="2"/>
  <c r="E70" i="2" s="1"/>
  <c r="E40" i="2"/>
  <c r="E71" i="2" s="1"/>
  <c r="E41" i="2"/>
  <c r="E72" i="2" s="1"/>
  <c r="E42" i="2"/>
  <c r="E73" i="2" s="1"/>
  <c r="E43" i="2"/>
  <c r="E44" i="2"/>
  <c r="E75" i="2" s="1"/>
  <c r="E45" i="2"/>
  <c r="E76" i="2" s="1"/>
  <c r="E46" i="2"/>
  <c r="E77" i="2" s="1"/>
  <c r="E47" i="2"/>
  <c r="E78" i="2" s="1"/>
  <c r="E48" i="2"/>
  <c r="E79" i="2" s="1"/>
  <c r="E49" i="2"/>
  <c r="E80" i="2" s="1"/>
  <c r="E50" i="2"/>
  <c r="E81" i="2" s="1"/>
  <c r="E51" i="2"/>
  <c r="E82" i="2" s="1"/>
  <c r="E52" i="2"/>
  <c r="E83" i="2" s="1"/>
  <c r="E53" i="2"/>
  <c r="E84" i="2" s="1"/>
  <c r="E54" i="2"/>
  <c r="E85" i="2" s="1"/>
  <c r="E55" i="2"/>
  <c r="E86" i="2" s="1"/>
  <c r="E56" i="2"/>
  <c r="E87" i="2" s="1"/>
  <c r="E57" i="2"/>
  <c r="E88" i="2" s="1"/>
  <c r="E58" i="2"/>
  <c r="E89" i="2" s="1"/>
  <c r="E59" i="2"/>
  <c r="E90" i="2" s="1"/>
  <c r="E60" i="2"/>
  <c r="E91" i="2" s="1"/>
  <c r="E61" i="2"/>
  <c r="E92" i="2" s="1"/>
  <c r="E62" i="2"/>
  <c r="E93" i="2" s="1"/>
  <c r="E63" i="2"/>
  <c r="E94" i="2" s="1"/>
  <c r="E74" i="2"/>
  <c r="E33" i="2"/>
  <c r="E64" i="2" s="1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64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2" i="2"/>
  <c r="L2" i="2"/>
  <c r="K32" i="2"/>
  <c r="L33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K87" i="2"/>
  <c r="K88" i="2"/>
  <c r="K89" i="2"/>
  <c r="K90" i="2"/>
  <c r="K91" i="2"/>
  <c r="K92" i="2"/>
  <c r="K93" i="2"/>
  <c r="K86" i="2"/>
  <c r="K81" i="2"/>
  <c r="K82" i="2"/>
  <c r="K83" i="2"/>
  <c r="K84" i="2"/>
  <c r="K85" i="2"/>
  <c r="K80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64" i="2"/>
  <c r="K56" i="2"/>
  <c r="K57" i="2"/>
  <c r="K58" i="2"/>
  <c r="K59" i="2"/>
  <c r="K60" i="2"/>
  <c r="K61" i="2"/>
  <c r="K62" i="2"/>
  <c r="K55" i="2"/>
  <c r="K50" i="2"/>
  <c r="K51" i="2"/>
  <c r="K52" i="2"/>
  <c r="K53" i="2"/>
  <c r="K54" i="2"/>
  <c r="K49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33" i="2"/>
  <c r="K25" i="2"/>
  <c r="K26" i="2"/>
  <c r="K27" i="2"/>
  <c r="K28" i="2"/>
  <c r="K29" i="2"/>
  <c r="K30" i="2"/>
  <c r="K31" i="2"/>
  <c r="K24" i="2"/>
  <c r="K19" i="2"/>
  <c r="K20" i="2"/>
  <c r="K21" i="2"/>
  <c r="K22" i="2"/>
  <c r="K23" i="2"/>
  <c r="K18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25" i="2"/>
  <c r="J26" i="2"/>
  <c r="J27" i="2"/>
  <c r="J28" i="2"/>
  <c r="J29" i="2"/>
  <c r="J30" i="2"/>
  <c r="J31" i="2"/>
  <c r="J24" i="2"/>
  <c r="J19" i="2"/>
  <c r="J20" i="2"/>
  <c r="J21" i="2"/>
  <c r="J22" i="2"/>
  <c r="J23" i="2"/>
  <c r="J18" i="2"/>
  <c r="J17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2" i="2"/>
  <c r="D4" i="6"/>
  <c r="D5" i="6" s="1"/>
  <c r="D6" i="6" s="1"/>
  <c r="E8" i="1"/>
  <c r="E9" i="1"/>
  <c r="E7" i="1"/>
</calcChain>
</file>

<file path=xl/sharedStrings.xml><?xml version="1.0" encoding="utf-8"?>
<sst xmlns="http://schemas.openxmlformats.org/spreadsheetml/2006/main" count="407" uniqueCount="122">
  <si>
    <t>Productos  EBR</t>
  </si>
  <si>
    <t>% Ventas</t>
  </si>
  <si>
    <t>% Beneficio bruto del mercado</t>
  </si>
  <si>
    <t>Otros</t>
  </si>
  <si>
    <t>% Espacios en estanterías</t>
  </si>
  <si>
    <t>ZONA</t>
  </si>
  <si>
    <t>PROVINCIA</t>
  </si>
  <si>
    <t>CIUDAD</t>
  </si>
  <si>
    <t>TIENDA</t>
  </si>
  <si>
    <t>GENESIS</t>
  </si>
  <si>
    <t>AZUCENA</t>
  </si>
  <si>
    <t>LIZ</t>
  </si>
  <si>
    <t>DER</t>
  </si>
  <si>
    <t>REGAL</t>
  </si>
  <si>
    <t>HUMBER</t>
  </si>
  <si>
    <t>DESTER</t>
  </si>
  <si>
    <t>SINGLE</t>
  </si>
  <si>
    <t>PECC</t>
  </si>
  <si>
    <t>FER</t>
  </si>
  <si>
    <t>GTS</t>
  </si>
  <si>
    <t>TERRY</t>
  </si>
  <si>
    <t>DEIS</t>
  </si>
  <si>
    <t>WERT</t>
  </si>
  <si>
    <t>LORT</t>
  </si>
  <si>
    <t>SAMMY</t>
  </si>
  <si>
    <t>FERT</t>
  </si>
  <si>
    <t>HERTZ</t>
  </si>
  <si>
    <t>LIVING</t>
  </si>
  <si>
    <t>PILL</t>
  </si>
  <si>
    <t>SERVIS</t>
  </si>
  <si>
    <t>CLONY</t>
  </si>
  <si>
    <t>KLAS</t>
  </si>
  <si>
    <t>VIJER</t>
  </si>
  <si>
    <t>VOYAG</t>
  </si>
  <si>
    <t>FIPLAY</t>
  </si>
  <si>
    <t>XEIZ</t>
  </si>
  <si>
    <t>FERGUR</t>
  </si>
  <si>
    <t>DEXTER</t>
  </si>
  <si>
    <t>Z1</t>
  </si>
  <si>
    <t>Z2</t>
  </si>
  <si>
    <t>Z3</t>
  </si>
  <si>
    <t>Z4</t>
  </si>
  <si>
    <t>A</t>
  </si>
  <si>
    <t>B</t>
  </si>
  <si>
    <t>C</t>
  </si>
  <si>
    <t>D</t>
  </si>
  <si>
    <t>E</t>
  </si>
  <si>
    <t>F</t>
  </si>
  <si>
    <t>S</t>
  </si>
  <si>
    <t>Z</t>
  </si>
  <si>
    <t>X</t>
  </si>
  <si>
    <t>R</t>
  </si>
  <si>
    <t>V</t>
  </si>
  <si>
    <t>N</t>
  </si>
  <si>
    <t>Q</t>
  </si>
  <si>
    <t>Ñ</t>
  </si>
  <si>
    <t>P</t>
  </si>
  <si>
    <t>T</t>
  </si>
  <si>
    <t>G</t>
  </si>
  <si>
    <t>J</t>
  </si>
  <si>
    <t>K</t>
  </si>
  <si>
    <t>W</t>
  </si>
  <si>
    <t>U</t>
  </si>
  <si>
    <t>MES</t>
  </si>
  <si>
    <t>Enero</t>
  </si>
  <si>
    <t>VENTAS PREV.</t>
  </si>
  <si>
    <t>VENTAS REALES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</si>
  <si>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</si>
  <si>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</si>
  <si>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</si>
  <si>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</si>
  <si>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</si>
  <si>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</si>
  <si>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</si>
  <si>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</si>
  <si>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</si>
  <si>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</si>
  <si>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</si>
  <si>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TRIMESTRE</t>
  </si>
  <si>
    <t>AÑO</t>
  </si>
  <si>
    <t>DIF REAL-PREV</t>
  </si>
  <si>
    <t>Total general</t>
  </si>
  <si>
    <t>(Todas)</t>
  </si>
  <si>
    <t>Desv real-prev</t>
  </si>
  <si>
    <t>COSTES PREV.</t>
  </si>
  <si>
    <t>COSTES REALES</t>
  </si>
  <si>
    <t>JEFE ZONA</t>
  </si>
  <si>
    <t>JEFE ZONA 1</t>
  </si>
  <si>
    <t>JEFE ZONA 2</t>
  </si>
  <si>
    <t>JEFE ZONA 3</t>
  </si>
  <si>
    <t>COSTES COMERCIALES</t>
  </si>
  <si>
    <t>COMISIONES</t>
  </si>
  <si>
    <t>Girona</t>
  </si>
  <si>
    <t>Almeria</t>
  </si>
  <si>
    <t>Asturias</t>
  </si>
  <si>
    <t>Coruña</t>
  </si>
  <si>
    <t>Granada</t>
  </si>
  <si>
    <t>Jaén</t>
  </si>
  <si>
    <t>Madrid</t>
  </si>
  <si>
    <t>Málaga</t>
  </si>
  <si>
    <t>Navarra</t>
  </si>
  <si>
    <t>Pontevedra</t>
  </si>
  <si>
    <t>Santander</t>
  </si>
  <si>
    <t>Sevilla</t>
  </si>
  <si>
    <t>Tarragona</t>
  </si>
  <si>
    <t>Valencia</t>
  </si>
  <si>
    <t>Zaragoza</t>
  </si>
  <si>
    <t>Alicante</t>
  </si>
  <si>
    <t>Lleida</t>
  </si>
  <si>
    <t>Alava</t>
  </si>
  <si>
    <t>Oviedo</t>
  </si>
  <si>
    <t>Pamplona</t>
  </si>
  <si>
    <t>Xátiva</t>
  </si>
  <si>
    <t>Vitoria</t>
  </si>
  <si>
    <t>Segovia</t>
  </si>
  <si>
    <t>DARWIN</t>
  </si>
  <si>
    <t>LIZARR</t>
  </si>
  <si>
    <t>Olot</t>
  </si>
  <si>
    <t>(en blanco)</t>
  </si>
  <si>
    <t>Suma de VENTAS REALES</t>
  </si>
  <si>
    <t>Etiquetas de columna</t>
  </si>
  <si>
    <t>Etiquetas de 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</si>
</sst>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3"/>
      <name val="Arial"/>
      <family val="2"/>
    </font>
    <font>
      <b/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3" fillId="0" borderId="1" xfId="0" applyFont="1" applyBorder="1"/>
    <xf numFmtId="9" fontId="3" fillId="0" borderId="1" xfId="1" applyFont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0" xfId="0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3" fillId="0" borderId="4" xfId="0" applyFont="1" applyBorder="1"/>
    <xf numFmtId="0" fontId="3" fillId="0" borderId="5" xfId="0" applyFont="1" applyBorder="1"/>
    <xf numFmtId="0" fontId="3" fillId="5" borderId="6" xfId="0" applyFont="1" applyFill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6" xfId="0" applyFont="1" applyFill="1" applyBorder="1"/>
    <xf numFmtId="0" fontId="0" fillId="0" borderId="8" xfId="0" applyBorder="1"/>
    <xf numFmtId="0" fontId="0" fillId="0" borderId="9" xfId="0" applyBorder="1"/>
    <xf numFmtId="0" fontId="3" fillId="3" borderId="12" xfId="0" applyFont="1" applyFill="1" applyBorder="1"/>
    <xf numFmtId="0" fontId="3" fillId="3" borderId="3" xfId="0" applyFon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6" borderId="6" xfId="0" applyFont="1" applyFill="1" applyBorder="1"/>
    <xf numFmtId="0" fontId="3" fillId="2" borderId="6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7" borderId="3" xfId="0" applyFont="1" applyFill="1" applyBorder="1"/>
    <xf numFmtId="0" fontId="3" fillId="7" borderId="6" xfId="0" applyFont="1" applyFill="1" applyBorder="1"/>
    <xf numFmtId="0" fontId="4" fillId="2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2" xfId="0" applyFont="1" applyBorder="1" applyAlignment="1">
      <alignment wrapText="1"/>
    </xf>
    <xf numFmtId="0" fontId="5" fillId="8" borderId="1" xfId="0" applyFont="1" applyFill="1" applyBorder="1" applyAlignment="1">
      <alignment wrapText="1"/>
    </xf>
    <xf numFmtId="164" fontId="5" fillId="8" borderId="1" xfId="0" applyNumberFormat="1" applyFont="1" applyFill="1" applyBorder="1" applyAlignment="1">
      <alignment wrapText="1"/>
    </xf>
    <xf numFmtId="0" fontId="5" fillId="0" borderId="1" xfId="0" applyFont="1" applyBorder="1"/>
    <xf numFmtId="1" fontId="5" fillId="0" borderId="1" xfId="0" applyNumberFormat="1" applyFont="1" applyBorder="1"/>
    <xf numFmtId="164" fontId="5" fillId="0" borderId="1" xfId="0" applyNumberFormat="1" applyFont="1" applyBorder="1"/>
    <xf numFmtId="0" fontId="3" fillId="9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7" xfId="0" applyFont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702237521521"/>
          <c:y val="9.2198900843932993E-2"/>
          <c:w val="0.66781411359724663"/>
          <c:h val="0.687945644758582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Análisis!$D$6</c:f>
              <c:strCache>
                <c:ptCount val="1"/>
                <c:pt idx="0">
                  <c:v>Productos  EBR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Análisis!$C$7:$C$9</c:f>
              <c:strCache>
                <c:ptCount val="3"/>
                <c:pt idx="0">
                  <c:v>% Espacios en estanterías</c:v>
                </c:pt>
                <c:pt idx="1">
                  <c:v>% Ventas</c:v>
                </c:pt>
                <c:pt idx="2">
                  <c:v>% Beneficio bruto del mercado</c:v>
                </c:pt>
              </c:strCache>
            </c:strRef>
          </c:cat>
          <c:val>
            <c:numRef>
              <c:f>Análisis!$D$7:$D$9</c:f>
              <c:numCache>
                <c:formatCode>0%</c:formatCode>
                <c:ptCount val="3"/>
                <c:pt idx="0">
                  <c:v>0.26</c:v>
                </c:pt>
                <c:pt idx="1">
                  <c:v>0.41</c:v>
                </c:pt>
                <c:pt idx="2">
                  <c:v>0.56000000000000005</c:v>
                </c:pt>
              </c:numCache>
            </c:numRef>
          </c:val>
        </c:ser>
        <c:ser>
          <c:idx val="1"/>
          <c:order val="1"/>
          <c:tx>
            <c:strRef>
              <c:f>Análisis!$E$6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Análisis!$C$7:$C$9</c:f>
              <c:strCache>
                <c:ptCount val="3"/>
                <c:pt idx="0">
                  <c:v>% Espacios en estanterías</c:v>
                </c:pt>
                <c:pt idx="1">
                  <c:v>% Ventas</c:v>
                </c:pt>
                <c:pt idx="2">
                  <c:v>% Beneficio bruto del mercado</c:v>
                </c:pt>
              </c:strCache>
            </c:strRef>
          </c:cat>
          <c:val>
            <c:numRef>
              <c:f>Análisis!$E$7:$E$9</c:f>
              <c:numCache>
                <c:formatCode>0%</c:formatCode>
                <c:ptCount val="3"/>
                <c:pt idx="0">
                  <c:v>0.74</c:v>
                </c:pt>
                <c:pt idx="1">
                  <c:v>0.59000000000000008</c:v>
                </c:pt>
                <c:pt idx="2">
                  <c:v>0.43999999999999995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9968"/>
        <c:axId val="176315136"/>
      </c:barChart>
      <c:catAx>
        <c:axId val="18145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31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15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14599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01721170395856"/>
          <c:y val="0.36170338023389098"/>
          <c:w val="0.19621342512908779"/>
          <c:h val="0.152482797549581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s-E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818181818182024E-2"/>
          <c:y val="3.5593220338983052E-2"/>
          <c:w val="0.80991735537190057"/>
          <c:h val="0.894915254237288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Análisis!$D$6</c:f>
              <c:strCache>
                <c:ptCount val="1"/>
                <c:pt idx="0">
                  <c:v>Productos  EBR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Análisis!$C$7:$C$9</c:f>
              <c:strCache>
                <c:ptCount val="3"/>
                <c:pt idx="0">
                  <c:v>% Espacios en estanterías</c:v>
                </c:pt>
                <c:pt idx="1">
                  <c:v>% Ventas</c:v>
                </c:pt>
                <c:pt idx="2">
                  <c:v>% Beneficio bruto del mercado</c:v>
                </c:pt>
              </c:strCache>
            </c:strRef>
          </c:cat>
          <c:val>
            <c:numRef>
              <c:f>Análisis!$D$7:$D$9</c:f>
              <c:numCache>
                <c:formatCode>0%</c:formatCode>
                <c:ptCount val="3"/>
                <c:pt idx="0">
                  <c:v>0.26</c:v>
                </c:pt>
                <c:pt idx="1">
                  <c:v>0.41</c:v>
                </c:pt>
                <c:pt idx="2">
                  <c:v>0.56000000000000005</c:v>
                </c:pt>
              </c:numCache>
            </c:numRef>
          </c:val>
        </c:ser>
        <c:ser>
          <c:idx val="1"/>
          <c:order val="1"/>
          <c:tx>
            <c:strRef>
              <c:f>Análisis!$E$6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Análisis!$C$7:$C$9</c:f>
              <c:strCache>
                <c:ptCount val="3"/>
                <c:pt idx="0">
                  <c:v>% Espacios en estanterías</c:v>
                </c:pt>
                <c:pt idx="1">
                  <c:v>% Ventas</c:v>
                </c:pt>
                <c:pt idx="2">
                  <c:v>% Beneficio bruto del mercado</c:v>
                </c:pt>
              </c:strCache>
            </c:strRef>
          </c:cat>
          <c:val>
            <c:numRef>
              <c:f>Análisis!$E$7:$E$9</c:f>
              <c:numCache>
                <c:formatCode>0%</c:formatCode>
                <c:ptCount val="3"/>
                <c:pt idx="0">
                  <c:v>0.74</c:v>
                </c:pt>
                <c:pt idx="1">
                  <c:v>0.59000000000000008</c:v>
                </c:pt>
                <c:pt idx="2">
                  <c:v>0.43999999999999995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346688"/>
        <c:axId val="181538176"/>
      </c:barChart>
      <c:catAx>
        <c:axId val="1833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15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3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33466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809917355372447"/>
          <c:y val="0.44745762711864545"/>
          <c:w val="0.11776859504132232"/>
          <c:h val="7.28813559322033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s-E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áfico2"/>
  <sheetViews>
    <sheetView zoomScale="96" workbookViewId="0"/>
  </sheetViews>
  <pageMargins left="0.75" right="0.75" top="1" bottom="1" header="0" footer="0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11</xdr:row>
      <xdr:rowOff>19050</xdr:rowOff>
    </xdr:from>
    <xdr:to>
      <xdr:col>5</xdr:col>
      <xdr:colOff>238125</xdr:colOff>
      <xdr:row>27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1975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287733</xdr:colOff>
      <xdr:row>32</xdr:row>
      <xdr:rowOff>133350</xdr:rowOff>
    </xdr:from>
    <xdr:to>
      <xdr:col>2</xdr:col>
      <xdr:colOff>161924</xdr:colOff>
      <xdr:row>42</xdr:row>
      <xdr:rowOff>47625</xdr:rowOff>
    </xdr:to>
    <xdr:sp macro="" textlink="">
      <xdr:nvSpPr>
        <xdr:cNvPr id="4097" name="Oval 1"/>
        <xdr:cNvSpPr>
          <a:spLocks noChangeArrowheads="1"/>
        </xdr:cNvSpPr>
      </xdr:nvSpPr>
      <xdr:spPr bwMode="auto">
        <a:xfrm>
          <a:off x="287733" y="5322491"/>
          <a:ext cx="1124347" cy="1501775"/>
        </a:xfrm>
        <a:prstGeom prst="ellips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152400</xdr:colOff>
      <xdr:row>34</xdr:row>
      <xdr:rowOff>95250</xdr:rowOff>
    </xdr:from>
    <xdr:to>
      <xdr:col>11</xdr:col>
      <xdr:colOff>76200</xdr:colOff>
      <xdr:row>49</xdr:row>
      <xdr:rowOff>38100</xdr:rowOff>
    </xdr:to>
    <xdr:sp macro="" textlink="">
      <xdr:nvSpPr>
        <xdr:cNvPr id="4098" name="Oval 2"/>
        <xdr:cNvSpPr>
          <a:spLocks noChangeArrowheads="1"/>
        </xdr:cNvSpPr>
      </xdr:nvSpPr>
      <xdr:spPr bwMode="auto">
        <a:xfrm>
          <a:off x="1133475" y="6867525"/>
          <a:ext cx="4486275" cy="2419350"/>
        </a:xfrm>
        <a:prstGeom prst="ellipse">
          <a:avLst/>
        </a:prstGeom>
        <a:noFill/>
        <a:ln w="9525">
          <a:solidFill>
            <a:srgbClr val="008000"/>
          </a:solidFill>
          <a:round/>
          <a:headEnd/>
          <a:tailEnd/>
        </a:ln>
      </xdr:spPr>
    </xdr:sp>
    <xdr:clientData/>
  </xdr:twoCellAnchor>
  <xdr:twoCellAnchor>
    <xdr:from>
      <xdr:col>3</xdr:col>
      <xdr:colOff>771525</xdr:colOff>
      <xdr:row>40</xdr:row>
      <xdr:rowOff>38100</xdr:rowOff>
    </xdr:from>
    <xdr:to>
      <xdr:col>4</xdr:col>
      <xdr:colOff>171450</xdr:colOff>
      <xdr:row>41</xdr:row>
      <xdr:rowOff>47625</xdr:rowOff>
    </xdr:to>
    <xdr:sp macro="" textlink="">
      <xdr:nvSpPr>
        <xdr:cNvPr id="4099" name="Line 3"/>
        <xdr:cNvSpPr>
          <a:spLocks noChangeShapeType="1"/>
        </xdr:cNvSpPr>
      </xdr:nvSpPr>
      <xdr:spPr bwMode="auto">
        <a:xfrm>
          <a:off x="2124075" y="7781925"/>
          <a:ext cx="34290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304800</xdr:colOff>
      <xdr:row>42</xdr:row>
      <xdr:rowOff>57150</xdr:rowOff>
    </xdr:from>
    <xdr:to>
      <xdr:col>6</xdr:col>
      <xdr:colOff>133350</xdr:colOff>
      <xdr:row>43</xdr:row>
      <xdr:rowOff>85725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>
          <a:off x="2828925" y="8124825"/>
          <a:ext cx="59055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352425</xdr:colOff>
      <xdr:row>44</xdr:row>
      <xdr:rowOff>38100</xdr:rowOff>
    </xdr:from>
    <xdr:to>
      <xdr:col>8</xdr:col>
      <xdr:colOff>85725</xdr:colOff>
      <xdr:row>45</xdr:row>
      <xdr:rowOff>76200</xdr:rowOff>
    </xdr:to>
    <xdr:sp macro="" textlink="">
      <xdr:nvSpPr>
        <xdr:cNvPr id="4101" name="Line 5"/>
        <xdr:cNvSpPr>
          <a:spLocks noChangeShapeType="1"/>
        </xdr:cNvSpPr>
      </xdr:nvSpPr>
      <xdr:spPr bwMode="auto">
        <a:xfrm>
          <a:off x="3876675" y="8429625"/>
          <a:ext cx="49530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485775</xdr:colOff>
      <xdr:row>40</xdr:row>
      <xdr:rowOff>95250</xdr:rowOff>
    </xdr:from>
    <xdr:to>
      <xdr:col>3</xdr:col>
      <xdr:colOff>19050</xdr:colOff>
      <xdr:row>42</xdr:row>
      <xdr:rowOff>114300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>
          <a:off x="704850" y="7839075"/>
          <a:ext cx="666750" cy="342900"/>
        </a:xfrm>
        <a:prstGeom prst="line">
          <a:avLst/>
        </a:prstGeom>
        <a:noFill/>
        <a:ln w="76200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257175</xdr:colOff>
      <xdr:row>44</xdr:row>
      <xdr:rowOff>95250</xdr:rowOff>
    </xdr:from>
    <xdr:to>
      <xdr:col>12</xdr:col>
      <xdr:colOff>104775</xdr:colOff>
      <xdr:row>51</xdr:row>
      <xdr:rowOff>38100</xdr:rowOff>
    </xdr:to>
    <xdr:sp macro="" textlink="">
      <xdr:nvSpPr>
        <xdr:cNvPr id="4103" name="Oval 7"/>
        <xdr:cNvSpPr>
          <a:spLocks noChangeArrowheads="1"/>
        </xdr:cNvSpPr>
      </xdr:nvSpPr>
      <xdr:spPr bwMode="auto">
        <a:xfrm>
          <a:off x="5514975" y="8486775"/>
          <a:ext cx="1419225" cy="1133475"/>
        </a:xfrm>
        <a:prstGeom prst="ellipse">
          <a:avLst/>
        </a:prstGeom>
        <a:noFill/>
        <a:ln w="25400">
          <a:solidFill>
            <a:srgbClr val="0000FF"/>
          </a:solidFill>
          <a:prstDash val="sysDot"/>
          <a:round/>
          <a:headEnd/>
          <a:tailEnd/>
        </a:ln>
      </xdr:spPr>
    </xdr:sp>
    <xdr:clientData/>
  </xdr:twoCellAnchor>
  <xdr:twoCellAnchor>
    <xdr:from>
      <xdr:col>9</xdr:col>
      <xdr:colOff>714375</xdr:colOff>
      <xdr:row>41</xdr:row>
      <xdr:rowOff>57150</xdr:rowOff>
    </xdr:from>
    <xdr:to>
      <xdr:col>11</xdr:col>
      <xdr:colOff>333375</xdr:colOff>
      <xdr:row>43</xdr:row>
      <xdr:rowOff>76200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>
          <a:off x="5210175" y="7962900"/>
          <a:ext cx="666750" cy="342900"/>
        </a:xfrm>
        <a:prstGeom prst="line">
          <a:avLst/>
        </a:prstGeom>
        <a:noFill/>
        <a:ln w="76200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</xdr:row>
      <xdr:rowOff>0</xdr:rowOff>
    </xdr:from>
    <xdr:to>
      <xdr:col>14</xdr:col>
      <xdr:colOff>66040</xdr:colOff>
      <xdr:row>18</xdr:row>
      <xdr:rowOff>2540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6150" y="97155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579.731082175924" createdVersion="4" refreshedVersion="4" minRefreshableVersion="3" recordCount="94">
  <cacheSource type="worksheet">
    <worksheetSource ref="A1:H1048576" sheet="datos"/>
  </cacheSource>
  <cacheFields count="8">
    <cacheField name="AÑO" numFmtId="0">
      <sharedItems containsString="0" containsBlank="1" containsNumber="1" containsInteger="1" minValue="2010" maxValue="2010" count="2">
        <n v="2010"/>
        <m/>
      </sharedItems>
    </cacheField>
    <cacheField name="MES" numFmtId="0">
      <sharedItems containsString="0" containsBlank="1" containsNumber="1" containsInteger="1" minValue="1" maxValue="3" count="4">
        <n v="1"/>
        <n v="2"/>
        <n v="3"/>
        <m/>
      </sharedItems>
    </cacheField>
    <cacheField name="ZONA" numFmtId="0">
      <sharedItems containsBlank="1" count="5">
        <s v="Z1"/>
        <s v="Z2"/>
        <s v="Z3"/>
        <s v="Z4"/>
        <m/>
      </sharedItems>
    </cacheField>
    <cacheField name="JEFE ZONA" numFmtId="0">
      <sharedItems containsBlank="1" count="4">
        <s v="JEFE ZONA 1"/>
        <s v="JEFE ZONA 2"/>
        <s v="JEFE ZONA 3"/>
        <m/>
      </sharedItems>
    </cacheField>
    <cacheField name="PROVINCIA" numFmtId="0">
      <sharedItems containsBlank="1" count="20">
        <s v="Girona"/>
        <s v="Almeria"/>
        <s v="Asturias"/>
        <s v="Coruña"/>
        <s v="Granada"/>
        <s v="Jaén"/>
        <s v="Madrid"/>
        <s v="Málaga"/>
        <s v="Navarra"/>
        <s v="Pontevedra"/>
        <s v="Santander"/>
        <s v="Sevilla"/>
        <s v="Tarragona"/>
        <s v="Valencia"/>
        <s v="Segovia"/>
        <s v="Zaragoza"/>
        <s v="Alicante"/>
        <s v="Lleida"/>
        <s v="Alava"/>
        <m/>
      </sharedItems>
    </cacheField>
    <cacheField name="CIUDAD" numFmtId="0">
      <sharedItems containsBlank="1" count="22">
        <s v="Girona"/>
        <s v="Olot"/>
        <s v="Almeria"/>
        <s v="Oviedo"/>
        <s v="Coruña"/>
        <s v="Granada"/>
        <s v="Jaén"/>
        <s v="Madrid"/>
        <s v="Málaga"/>
        <s v="Pamplona"/>
        <s v="Pontevedra"/>
        <s v="Santander"/>
        <s v="Sevilla"/>
        <s v="Tarragona"/>
        <s v="Valencia"/>
        <s v="Segovia"/>
        <s v="Xátiva"/>
        <s v="Zaragoza"/>
        <s v="Alicante"/>
        <s v="Lleida"/>
        <s v="Vitoria"/>
        <m/>
      </sharedItems>
    </cacheField>
    <cacheField name="TIENDA" numFmtId="0">
      <sharedItems containsBlank="1" count="32">
        <s v="GENESIS"/>
        <s v="AZUCENA"/>
        <s v="LIZ"/>
        <s v="DER"/>
        <s v="REGAL"/>
        <s v="HUMBER"/>
        <s v="DESTER"/>
        <s v="SINGLE"/>
        <s v="PECC"/>
        <s v="FER"/>
        <s v="GTS"/>
        <s v="TERRY"/>
        <s v="DEIS"/>
        <s v="WERT"/>
        <s v="LORT"/>
        <s v="DARWIN"/>
        <s v="SAMMY"/>
        <s v="LIZARR"/>
        <s v="FERT"/>
        <s v="HERTZ"/>
        <s v="LIVING"/>
        <s v="PILL"/>
        <s v="SERVIS"/>
        <s v="CLONY"/>
        <s v="KLAS"/>
        <s v="VIJER"/>
        <s v="VOYAG"/>
        <s v="FIPLAY"/>
        <s v="XEIZ"/>
        <s v="FERGUR"/>
        <s v="DEXTER"/>
        <m/>
      </sharedItems>
    </cacheField>
    <cacheField name="VENTAS REALES" numFmtId="0">
      <sharedItems containsString="0" containsBlank="1" containsNumber="1" containsInteger="1" minValue="12" maxValue="69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4">
  <r>
    <x v="0"/>
    <x v="0"/>
    <x v="0"/>
    <x v="0"/>
    <x v="0"/>
    <x v="0"/>
    <x v="0"/>
    <n v="12"/>
  </r>
  <r>
    <x v="0"/>
    <x v="0"/>
    <x v="0"/>
    <x v="0"/>
    <x v="0"/>
    <x v="1"/>
    <x v="1"/>
    <n v="32"/>
  </r>
  <r>
    <x v="0"/>
    <x v="0"/>
    <x v="0"/>
    <x v="0"/>
    <x v="1"/>
    <x v="2"/>
    <x v="2"/>
    <n v="65"/>
  </r>
  <r>
    <x v="0"/>
    <x v="0"/>
    <x v="0"/>
    <x v="0"/>
    <x v="2"/>
    <x v="3"/>
    <x v="3"/>
    <n v="93"/>
  </r>
  <r>
    <x v="0"/>
    <x v="0"/>
    <x v="0"/>
    <x v="0"/>
    <x v="3"/>
    <x v="4"/>
    <x v="4"/>
    <n v="132"/>
  </r>
  <r>
    <x v="0"/>
    <x v="0"/>
    <x v="0"/>
    <x v="0"/>
    <x v="0"/>
    <x v="0"/>
    <x v="5"/>
    <n v="15"/>
  </r>
  <r>
    <x v="0"/>
    <x v="0"/>
    <x v="0"/>
    <x v="0"/>
    <x v="4"/>
    <x v="5"/>
    <x v="6"/>
    <n v="32"/>
  </r>
  <r>
    <x v="0"/>
    <x v="0"/>
    <x v="0"/>
    <x v="0"/>
    <x v="1"/>
    <x v="2"/>
    <x v="7"/>
    <n v="62"/>
  </r>
  <r>
    <x v="0"/>
    <x v="0"/>
    <x v="1"/>
    <x v="0"/>
    <x v="5"/>
    <x v="6"/>
    <x v="8"/>
    <n v="93"/>
  </r>
  <r>
    <x v="0"/>
    <x v="0"/>
    <x v="1"/>
    <x v="0"/>
    <x v="6"/>
    <x v="7"/>
    <x v="9"/>
    <n v="133"/>
  </r>
  <r>
    <x v="0"/>
    <x v="0"/>
    <x v="1"/>
    <x v="0"/>
    <x v="7"/>
    <x v="8"/>
    <x v="10"/>
    <n v="14"/>
  </r>
  <r>
    <x v="0"/>
    <x v="0"/>
    <x v="1"/>
    <x v="0"/>
    <x v="7"/>
    <x v="8"/>
    <x v="11"/>
    <n v="54"/>
  </r>
  <r>
    <x v="0"/>
    <x v="0"/>
    <x v="1"/>
    <x v="0"/>
    <x v="8"/>
    <x v="9"/>
    <x v="12"/>
    <n v="65"/>
  </r>
  <r>
    <x v="0"/>
    <x v="0"/>
    <x v="1"/>
    <x v="0"/>
    <x v="9"/>
    <x v="10"/>
    <x v="13"/>
    <n v="99"/>
  </r>
  <r>
    <x v="0"/>
    <x v="0"/>
    <x v="1"/>
    <x v="0"/>
    <x v="6"/>
    <x v="7"/>
    <x v="14"/>
    <n v="141"/>
  </r>
  <r>
    <x v="0"/>
    <x v="0"/>
    <x v="1"/>
    <x v="0"/>
    <x v="10"/>
    <x v="11"/>
    <x v="15"/>
    <n v="65"/>
  </r>
  <r>
    <x v="0"/>
    <x v="0"/>
    <x v="2"/>
    <x v="1"/>
    <x v="11"/>
    <x v="12"/>
    <x v="16"/>
    <n v="54"/>
  </r>
  <r>
    <x v="0"/>
    <x v="0"/>
    <x v="2"/>
    <x v="1"/>
    <x v="11"/>
    <x v="12"/>
    <x v="17"/>
    <n v="65"/>
  </r>
  <r>
    <x v="0"/>
    <x v="0"/>
    <x v="2"/>
    <x v="1"/>
    <x v="12"/>
    <x v="13"/>
    <x v="18"/>
    <n v="42"/>
  </r>
  <r>
    <x v="0"/>
    <x v="0"/>
    <x v="2"/>
    <x v="1"/>
    <x v="13"/>
    <x v="14"/>
    <x v="19"/>
    <n v="122"/>
  </r>
  <r>
    <x v="0"/>
    <x v="0"/>
    <x v="2"/>
    <x v="1"/>
    <x v="14"/>
    <x v="15"/>
    <x v="20"/>
    <n v="23"/>
  </r>
  <r>
    <x v="0"/>
    <x v="0"/>
    <x v="2"/>
    <x v="1"/>
    <x v="13"/>
    <x v="14"/>
    <x v="21"/>
    <n v="54"/>
  </r>
  <r>
    <x v="0"/>
    <x v="0"/>
    <x v="3"/>
    <x v="2"/>
    <x v="13"/>
    <x v="16"/>
    <x v="22"/>
    <n v="123"/>
  </r>
  <r>
    <x v="0"/>
    <x v="0"/>
    <x v="3"/>
    <x v="2"/>
    <x v="15"/>
    <x v="17"/>
    <x v="23"/>
    <n v="100"/>
  </r>
  <r>
    <x v="0"/>
    <x v="0"/>
    <x v="3"/>
    <x v="2"/>
    <x v="16"/>
    <x v="18"/>
    <x v="24"/>
    <n v="143"/>
  </r>
  <r>
    <x v="0"/>
    <x v="0"/>
    <x v="3"/>
    <x v="2"/>
    <x v="15"/>
    <x v="17"/>
    <x v="25"/>
    <n v="14"/>
  </r>
  <r>
    <x v="0"/>
    <x v="0"/>
    <x v="3"/>
    <x v="2"/>
    <x v="16"/>
    <x v="18"/>
    <x v="26"/>
    <n v="123"/>
  </r>
  <r>
    <x v="0"/>
    <x v="0"/>
    <x v="3"/>
    <x v="2"/>
    <x v="17"/>
    <x v="19"/>
    <x v="27"/>
    <n v="34"/>
  </r>
  <r>
    <x v="0"/>
    <x v="0"/>
    <x v="3"/>
    <x v="2"/>
    <x v="18"/>
    <x v="20"/>
    <x v="28"/>
    <n v="66"/>
  </r>
  <r>
    <x v="0"/>
    <x v="0"/>
    <x v="3"/>
    <x v="2"/>
    <x v="17"/>
    <x v="19"/>
    <x v="29"/>
    <n v="226"/>
  </r>
  <r>
    <x v="0"/>
    <x v="0"/>
    <x v="3"/>
    <x v="2"/>
    <x v="15"/>
    <x v="17"/>
    <x v="30"/>
    <n v="657"/>
  </r>
  <r>
    <x v="0"/>
    <x v="1"/>
    <x v="0"/>
    <x v="0"/>
    <x v="0"/>
    <x v="0"/>
    <x v="0"/>
    <n v="23"/>
  </r>
  <r>
    <x v="0"/>
    <x v="1"/>
    <x v="0"/>
    <x v="0"/>
    <x v="0"/>
    <x v="1"/>
    <x v="1"/>
    <n v="54"/>
  </r>
  <r>
    <x v="0"/>
    <x v="1"/>
    <x v="0"/>
    <x v="0"/>
    <x v="1"/>
    <x v="2"/>
    <x v="2"/>
    <n v="123"/>
  </r>
  <r>
    <x v="0"/>
    <x v="1"/>
    <x v="0"/>
    <x v="0"/>
    <x v="2"/>
    <x v="3"/>
    <x v="3"/>
    <n v="100"/>
  </r>
  <r>
    <x v="0"/>
    <x v="1"/>
    <x v="0"/>
    <x v="0"/>
    <x v="3"/>
    <x v="4"/>
    <x v="4"/>
    <n v="143"/>
  </r>
  <r>
    <x v="0"/>
    <x v="1"/>
    <x v="0"/>
    <x v="0"/>
    <x v="0"/>
    <x v="0"/>
    <x v="5"/>
    <n v="54"/>
  </r>
  <r>
    <x v="0"/>
    <x v="1"/>
    <x v="0"/>
    <x v="0"/>
    <x v="4"/>
    <x v="5"/>
    <x v="6"/>
    <n v="123"/>
  </r>
  <r>
    <x v="0"/>
    <x v="1"/>
    <x v="0"/>
    <x v="0"/>
    <x v="1"/>
    <x v="2"/>
    <x v="7"/>
    <n v="34"/>
  </r>
  <r>
    <x v="0"/>
    <x v="1"/>
    <x v="1"/>
    <x v="0"/>
    <x v="5"/>
    <x v="6"/>
    <x v="8"/>
    <n v="66"/>
  </r>
  <r>
    <x v="0"/>
    <x v="1"/>
    <x v="1"/>
    <x v="0"/>
    <x v="6"/>
    <x v="7"/>
    <x v="9"/>
    <n v="78"/>
  </r>
  <r>
    <x v="0"/>
    <x v="1"/>
    <x v="1"/>
    <x v="0"/>
    <x v="7"/>
    <x v="8"/>
    <x v="10"/>
    <n v="89"/>
  </r>
  <r>
    <x v="0"/>
    <x v="1"/>
    <x v="1"/>
    <x v="0"/>
    <x v="7"/>
    <x v="8"/>
    <x v="11"/>
    <n v="23"/>
  </r>
  <r>
    <x v="0"/>
    <x v="1"/>
    <x v="1"/>
    <x v="0"/>
    <x v="8"/>
    <x v="9"/>
    <x v="12"/>
    <n v="54"/>
  </r>
  <r>
    <x v="0"/>
    <x v="1"/>
    <x v="1"/>
    <x v="0"/>
    <x v="9"/>
    <x v="10"/>
    <x v="13"/>
    <n v="123"/>
  </r>
  <r>
    <x v="0"/>
    <x v="1"/>
    <x v="1"/>
    <x v="0"/>
    <x v="6"/>
    <x v="7"/>
    <x v="14"/>
    <n v="100"/>
  </r>
  <r>
    <x v="0"/>
    <x v="1"/>
    <x v="1"/>
    <x v="0"/>
    <x v="10"/>
    <x v="11"/>
    <x v="15"/>
    <n v="143"/>
  </r>
  <r>
    <x v="0"/>
    <x v="1"/>
    <x v="2"/>
    <x v="1"/>
    <x v="11"/>
    <x v="12"/>
    <x v="16"/>
    <n v="54"/>
  </r>
  <r>
    <x v="0"/>
    <x v="1"/>
    <x v="2"/>
    <x v="1"/>
    <x v="11"/>
    <x v="12"/>
    <x v="17"/>
    <n v="66"/>
  </r>
  <r>
    <x v="0"/>
    <x v="1"/>
    <x v="2"/>
    <x v="1"/>
    <x v="12"/>
    <x v="13"/>
    <x v="18"/>
    <n v="78"/>
  </r>
  <r>
    <x v="0"/>
    <x v="1"/>
    <x v="2"/>
    <x v="1"/>
    <x v="13"/>
    <x v="14"/>
    <x v="19"/>
    <n v="78"/>
  </r>
  <r>
    <x v="0"/>
    <x v="1"/>
    <x v="2"/>
    <x v="1"/>
    <x v="14"/>
    <x v="15"/>
    <x v="20"/>
    <n v="23"/>
  </r>
  <r>
    <x v="0"/>
    <x v="1"/>
    <x v="2"/>
    <x v="1"/>
    <x v="13"/>
    <x v="14"/>
    <x v="21"/>
    <n v="54"/>
  </r>
  <r>
    <x v="0"/>
    <x v="1"/>
    <x v="3"/>
    <x v="2"/>
    <x v="13"/>
    <x v="16"/>
    <x v="22"/>
    <n v="123"/>
  </r>
  <r>
    <x v="0"/>
    <x v="1"/>
    <x v="3"/>
    <x v="2"/>
    <x v="15"/>
    <x v="17"/>
    <x v="23"/>
    <n v="122"/>
  </r>
  <r>
    <x v="0"/>
    <x v="1"/>
    <x v="3"/>
    <x v="2"/>
    <x v="16"/>
    <x v="18"/>
    <x v="24"/>
    <n v="23"/>
  </r>
  <r>
    <x v="0"/>
    <x v="1"/>
    <x v="3"/>
    <x v="2"/>
    <x v="15"/>
    <x v="17"/>
    <x v="25"/>
    <n v="54"/>
  </r>
  <r>
    <x v="0"/>
    <x v="1"/>
    <x v="3"/>
    <x v="2"/>
    <x v="16"/>
    <x v="18"/>
    <x v="26"/>
    <n v="123"/>
  </r>
  <r>
    <x v="0"/>
    <x v="1"/>
    <x v="3"/>
    <x v="2"/>
    <x v="17"/>
    <x v="19"/>
    <x v="27"/>
    <n v="100"/>
  </r>
  <r>
    <x v="0"/>
    <x v="1"/>
    <x v="3"/>
    <x v="2"/>
    <x v="18"/>
    <x v="20"/>
    <x v="28"/>
    <n v="143"/>
  </r>
  <r>
    <x v="0"/>
    <x v="1"/>
    <x v="3"/>
    <x v="2"/>
    <x v="17"/>
    <x v="19"/>
    <x v="29"/>
    <n v="14"/>
  </r>
  <r>
    <x v="0"/>
    <x v="1"/>
    <x v="3"/>
    <x v="2"/>
    <x v="15"/>
    <x v="17"/>
    <x v="30"/>
    <n v="690"/>
  </r>
  <r>
    <x v="0"/>
    <x v="2"/>
    <x v="0"/>
    <x v="0"/>
    <x v="0"/>
    <x v="0"/>
    <x v="0"/>
    <n v="123"/>
  </r>
  <r>
    <x v="0"/>
    <x v="2"/>
    <x v="0"/>
    <x v="0"/>
    <x v="0"/>
    <x v="1"/>
    <x v="1"/>
    <n v="123"/>
  </r>
  <r>
    <x v="0"/>
    <x v="2"/>
    <x v="0"/>
    <x v="0"/>
    <x v="1"/>
    <x v="2"/>
    <x v="2"/>
    <n v="122"/>
  </r>
  <r>
    <x v="0"/>
    <x v="2"/>
    <x v="0"/>
    <x v="0"/>
    <x v="2"/>
    <x v="3"/>
    <x v="3"/>
    <n v="23"/>
  </r>
  <r>
    <x v="0"/>
    <x v="2"/>
    <x v="0"/>
    <x v="0"/>
    <x v="3"/>
    <x v="4"/>
    <x v="4"/>
    <n v="54"/>
  </r>
  <r>
    <x v="0"/>
    <x v="2"/>
    <x v="0"/>
    <x v="0"/>
    <x v="0"/>
    <x v="0"/>
    <x v="5"/>
    <n v="123"/>
  </r>
  <r>
    <x v="0"/>
    <x v="2"/>
    <x v="0"/>
    <x v="0"/>
    <x v="4"/>
    <x v="5"/>
    <x v="6"/>
    <n v="100"/>
  </r>
  <r>
    <x v="0"/>
    <x v="2"/>
    <x v="0"/>
    <x v="0"/>
    <x v="1"/>
    <x v="2"/>
    <x v="7"/>
    <n v="143"/>
  </r>
  <r>
    <x v="0"/>
    <x v="2"/>
    <x v="1"/>
    <x v="0"/>
    <x v="5"/>
    <x v="6"/>
    <x v="8"/>
    <n v="123"/>
  </r>
  <r>
    <x v="0"/>
    <x v="2"/>
    <x v="1"/>
    <x v="0"/>
    <x v="6"/>
    <x v="7"/>
    <x v="9"/>
    <n v="24"/>
  </r>
  <r>
    <x v="0"/>
    <x v="2"/>
    <x v="1"/>
    <x v="0"/>
    <x v="7"/>
    <x v="8"/>
    <x v="10"/>
    <n v="54"/>
  </r>
  <r>
    <x v="0"/>
    <x v="2"/>
    <x v="1"/>
    <x v="0"/>
    <x v="7"/>
    <x v="8"/>
    <x v="11"/>
    <n v="78"/>
  </r>
  <r>
    <x v="0"/>
    <x v="2"/>
    <x v="1"/>
    <x v="0"/>
    <x v="8"/>
    <x v="9"/>
    <x v="12"/>
    <n v="122"/>
  </r>
  <r>
    <x v="0"/>
    <x v="2"/>
    <x v="1"/>
    <x v="0"/>
    <x v="9"/>
    <x v="10"/>
    <x v="13"/>
    <n v="23"/>
  </r>
  <r>
    <x v="0"/>
    <x v="2"/>
    <x v="1"/>
    <x v="0"/>
    <x v="6"/>
    <x v="7"/>
    <x v="14"/>
    <n v="54"/>
  </r>
  <r>
    <x v="0"/>
    <x v="2"/>
    <x v="1"/>
    <x v="0"/>
    <x v="10"/>
    <x v="11"/>
    <x v="15"/>
    <n v="123"/>
  </r>
  <r>
    <x v="0"/>
    <x v="2"/>
    <x v="2"/>
    <x v="1"/>
    <x v="11"/>
    <x v="12"/>
    <x v="16"/>
    <n v="100"/>
  </r>
  <r>
    <x v="0"/>
    <x v="2"/>
    <x v="2"/>
    <x v="1"/>
    <x v="11"/>
    <x v="12"/>
    <x v="17"/>
    <n v="122"/>
  </r>
  <r>
    <x v="0"/>
    <x v="2"/>
    <x v="2"/>
    <x v="1"/>
    <x v="12"/>
    <x v="13"/>
    <x v="18"/>
    <n v="23"/>
  </r>
  <r>
    <x v="0"/>
    <x v="2"/>
    <x v="2"/>
    <x v="1"/>
    <x v="13"/>
    <x v="14"/>
    <x v="19"/>
    <n v="54"/>
  </r>
  <r>
    <x v="0"/>
    <x v="2"/>
    <x v="2"/>
    <x v="1"/>
    <x v="14"/>
    <x v="15"/>
    <x v="20"/>
    <n v="100"/>
  </r>
  <r>
    <x v="0"/>
    <x v="2"/>
    <x v="2"/>
    <x v="1"/>
    <x v="13"/>
    <x v="14"/>
    <x v="21"/>
    <n v="100"/>
  </r>
  <r>
    <x v="0"/>
    <x v="2"/>
    <x v="3"/>
    <x v="2"/>
    <x v="13"/>
    <x v="16"/>
    <x v="22"/>
    <n v="143"/>
  </r>
  <r>
    <x v="0"/>
    <x v="2"/>
    <x v="3"/>
    <x v="2"/>
    <x v="15"/>
    <x v="17"/>
    <x v="23"/>
    <n v="122"/>
  </r>
  <r>
    <x v="0"/>
    <x v="2"/>
    <x v="3"/>
    <x v="2"/>
    <x v="16"/>
    <x v="18"/>
    <x v="24"/>
    <n v="23"/>
  </r>
  <r>
    <x v="0"/>
    <x v="2"/>
    <x v="3"/>
    <x v="2"/>
    <x v="15"/>
    <x v="17"/>
    <x v="25"/>
    <n v="54"/>
  </r>
  <r>
    <x v="0"/>
    <x v="2"/>
    <x v="3"/>
    <x v="2"/>
    <x v="16"/>
    <x v="18"/>
    <x v="26"/>
    <n v="123"/>
  </r>
  <r>
    <x v="0"/>
    <x v="2"/>
    <x v="3"/>
    <x v="2"/>
    <x v="17"/>
    <x v="19"/>
    <x v="27"/>
    <n v="122"/>
  </r>
  <r>
    <x v="0"/>
    <x v="2"/>
    <x v="3"/>
    <x v="2"/>
    <x v="18"/>
    <x v="20"/>
    <x v="28"/>
    <n v="23"/>
  </r>
  <r>
    <x v="0"/>
    <x v="2"/>
    <x v="3"/>
    <x v="2"/>
    <x v="17"/>
    <x v="19"/>
    <x v="29"/>
    <n v="54"/>
  </r>
  <r>
    <x v="0"/>
    <x v="2"/>
    <x v="3"/>
    <x v="2"/>
    <x v="15"/>
    <x v="17"/>
    <x v="30"/>
    <n v="678"/>
  </r>
  <r>
    <x v="1"/>
    <x v="3"/>
    <x v="4"/>
    <x v="3"/>
    <x v="19"/>
    <x v="21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7:F13" firstHeaderRow="1" firstDataRow="2" firstDataCol="1" rowPageCount="1" colPageCount="1"/>
  <pivotFields count="8">
    <pivotField axis="axisPage" compact="0" outline="0" showAll="0">
      <items count="3">
        <item x="0"/>
        <item x="1"/>
        <item t="default"/>
      </items>
    </pivotField>
    <pivotField axis="axisCol"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6">
        <item x="0"/>
        <item x="1"/>
        <item x="2"/>
        <item x="3"/>
        <item h="1" x="4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0" hier="-1"/>
  </pageFields>
  <dataFields count="1">
    <dataField name="Suma de VENTAS REALES" fld="7" baseField="2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>
  <location ref="B41:G48" firstHeaderRow="1" firstDataRow="2" firstDataCol="1" rowPageCount="1" colPageCount="1"/>
  <pivotFields count="8">
    <pivotField axis="axisPage" showAll="0">
      <items count="3">
        <item x="0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uma de VENTAS REALES" fld="7" baseField="0" baseItem="0"/>
  </dataFields>
  <pivotTableStyleInfo name="PivotStyleLight20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C6:E9"/>
  <sheetViews>
    <sheetView showGridLines="0" topLeftCell="A16" workbookViewId="0">
      <selection activeCell="B27" sqref="B27"/>
    </sheetView>
  </sheetViews>
  <sheetFormatPr baseColWidth="10" defaultRowHeight="12.75" x14ac:dyDescent="0.2"/>
  <cols>
    <col min="3" max="3" width="44.5703125" customWidth="1"/>
    <col min="4" max="4" width="20.28515625" customWidth="1"/>
    <col min="5" max="5" width="15.85546875" customWidth="1"/>
  </cols>
  <sheetData>
    <row r="6" spans="3:5" x14ac:dyDescent="0.2">
      <c r="C6" s="1"/>
      <c r="D6" s="2" t="s">
        <v>0</v>
      </c>
      <c r="E6" s="2" t="s">
        <v>3</v>
      </c>
    </row>
    <row r="7" spans="3:5" x14ac:dyDescent="0.2">
      <c r="C7" s="2" t="s">
        <v>4</v>
      </c>
      <c r="D7" s="3">
        <v>0.26</v>
      </c>
      <c r="E7" s="3">
        <f>1-D7</f>
        <v>0.74</v>
      </c>
    </row>
    <row r="8" spans="3:5" x14ac:dyDescent="0.2">
      <c r="C8" s="2" t="s">
        <v>1</v>
      </c>
      <c r="D8" s="3">
        <v>0.41</v>
      </c>
      <c r="E8" s="3">
        <f>1-D8</f>
        <v>0.59000000000000008</v>
      </c>
    </row>
    <row r="9" spans="3:5" x14ac:dyDescent="0.2">
      <c r="C9" s="2" t="s">
        <v>2</v>
      </c>
      <c r="D9" s="3">
        <v>0.56000000000000005</v>
      </c>
      <c r="E9" s="3">
        <f>1-D9</f>
        <v>0.43999999999999995</v>
      </c>
    </row>
  </sheetData>
  <phoneticPr fontId="2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O50"/>
  <sheetViews>
    <sheetView showGridLines="0" zoomScale="96" zoomScaleNormal="96" workbookViewId="0">
      <selection activeCell="C13" sqref="C13"/>
    </sheetView>
  </sheetViews>
  <sheetFormatPr baseColWidth="10" defaultRowHeight="12.75" x14ac:dyDescent="0.2"/>
  <cols>
    <col min="1" max="1" width="7.28515625" customWidth="1"/>
    <col min="3" max="3" width="4.28515625" customWidth="1"/>
    <col min="4" max="4" width="14.140625" customWidth="1"/>
    <col min="5" max="5" width="5" customWidth="1"/>
    <col min="7" max="7" width="5.85546875" customWidth="1"/>
    <col min="9" max="9" width="5.7109375" customWidth="1"/>
    <col min="11" max="11" width="5" customWidth="1"/>
    <col min="12" max="12" width="21.85546875" customWidth="1"/>
    <col min="13" max="13" width="20.28515625" customWidth="1"/>
    <col min="14" max="14" width="4.140625" customWidth="1"/>
    <col min="15" max="15" width="16.140625" customWidth="1"/>
  </cols>
  <sheetData>
    <row r="1" spans="2:15" ht="13.5" thickBot="1" x14ac:dyDescent="0.25"/>
    <row r="2" spans="2:15" ht="13.5" thickBot="1" x14ac:dyDescent="0.25">
      <c r="B2" s="14" t="s">
        <v>79</v>
      </c>
      <c r="D2" s="14" t="s">
        <v>78</v>
      </c>
      <c r="F2" s="17" t="s">
        <v>5</v>
      </c>
      <c r="H2" s="27" t="s">
        <v>7</v>
      </c>
      <c r="J2" s="17" t="s">
        <v>8</v>
      </c>
      <c r="L2" s="20" t="s">
        <v>65</v>
      </c>
      <c r="M2" s="21" t="s">
        <v>66</v>
      </c>
      <c r="O2" s="34" t="s">
        <v>83</v>
      </c>
    </row>
    <row r="3" spans="2:15" x14ac:dyDescent="0.2">
      <c r="B3" s="10">
        <v>2007</v>
      </c>
      <c r="D3" s="15">
        <v>1</v>
      </c>
      <c r="F3" s="15" t="s">
        <v>38</v>
      </c>
      <c r="H3" s="28" t="s">
        <v>42</v>
      </c>
      <c r="J3" s="10" t="s">
        <v>10</v>
      </c>
      <c r="L3" s="22"/>
      <c r="M3" s="25"/>
      <c r="O3" s="25"/>
    </row>
    <row r="4" spans="2:15" x14ac:dyDescent="0.2">
      <c r="B4" s="10"/>
      <c r="D4" s="15">
        <f>+D3+1</f>
        <v>2</v>
      </c>
      <c r="F4" s="15" t="s">
        <v>39</v>
      </c>
      <c r="H4" s="28" t="s">
        <v>43</v>
      </c>
      <c r="J4" s="10" t="s">
        <v>30</v>
      </c>
      <c r="L4" s="23"/>
      <c r="M4" s="18"/>
      <c r="O4" s="18"/>
    </row>
    <row r="5" spans="2:15" ht="13.5" thickBot="1" x14ac:dyDescent="0.25">
      <c r="B5" s="11"/>
      <c r="D5" s="15">
        <f>+D4+1</f>
        <v>3</v>
      </c>
      <c r="F5" s="15" t="s">
        <v>40</v>
      </c>
      <c r="H5" s="29" t="s">
        <v>47</v>
      </c>
      <c r="J5" s="10" t="s">
        <v>21</v>
      </c>
      <c r="L5" s="23"/>
      <c r="M5" s="18"/>
      <c r="O5" s="18"/>
    </row>
    <row r="6" spans="2:15" ht="13.5" thickBot="1" x14ac:dyDescent="0.25">
      <c r="D6" s="16">
        <f>+D5+1</f>
        <v>4</v>
      </c>
      <c r="F6" s="16" t="s">
        <v>41</v>
      </c>
      <c r="H6" s="29" t="s">
        <v>44</v>
      </c>
      <c r="J6" s="10" t="s">
        <v>12</v>
      </c>
      <c r="L6" s="23"/>
      <c r="M6" s="18"/>
      <c r="O6" s="18"/>
    </row>
    <row r="7" spans="2:15" ht="13.5" thickBot="1" x14ac:dyDescent="0.25">
      <c r="H7" s="29" t="s">
        <v>45</v>
      </c>
      <c r="J7" s="10" t="s">
        <v>15</v>
      </c>
      <c r="L7" s="23"/>
      <c r="M7" s="18"/>
      <c r="O7" s="18"/>
    </row>
    <row r="8" spans="2:15" ht="13.5" thickBot="1" x14ac:dyDescent="0.25">
      <c r="D8" s="14" t="s">
        <v>63</v>
      </c>
      <c r="F8" s="27" t="s">
        <v>6</v>
      </c>
      <c r="H8" s="29" t="s">
        <v>46</v>
      </c>
      <c r="J8" s="10" t="s">
        <v>37</v>
      </c>
      <c r="L8" s="23"/>
      <c r="M8" s="18"/>
      <c r="O8" s="18"/>
    </row>
    <row r="9" spans="2:15" x14ac:dyDescent="0.2">
      <c r="D9" s="9" t="s">
        <v>64</v>
      </c>
      <c r="F9" s="31">
        <v>10</v>
      </c>
      <c r="H9" s="29" t="s">
        <v>48</v>
      </c>
      <c r="J9" s="10" t="s">
        <v>18</v>
      </c>
      <c r="L9" s="23"/>
      <c r="M9" s="18"/>
      <c r="O9" s="18"/>
    </row>
    <row r="10" spans="2:15" x14ac:dyDescent="0.2">
      <c r="D10" s="12" t="s">
        <v>67</v>
      </c>
      <c r="F10" s="32">
        <v>11</v>
      </c>
      <c r="H10" s="29" t="s">
        <v>49</v>
      </c>
      <c r="J10" s="10" t="s">
        <v>36</v>
      </c>
      <c r="L10" s="23"/>
      <c r="M10" s="18"/>
      <c r="O10" s="18"/>
    </row>
    <row r="11" spans="2:15" x14ac:dyDescent="0.2">
      <c r="D11" s="12" t="s">
        <v>68</v>
      </c>
      <c r="F11" s="32">
        <v>12</v>
      </c>
      <c r="H11" s="29" t="s">
        <v>52</v>
      </c>
      <c r="J11" s="10" t="s">
        <v>25</v>
      </c>
      <c r="L11" s="23"/>
      <c r="M11" s="18"/>
      <c r="O11" s="18"/>
    </row>
    <row r="12" spans="2:15" x14ac:dyDescent="0.2">
      <c r="D12" s="12" t="s">
        <v>69</v>
      </c>
      <c r="F12" s="32">
        <v>14</v>
      </c>
      <c r="H12" s="29" t="s">
        <v>50</v>
      </c>
      <c r="J12" s="10" t="s">
        <v>34</v>
      </c>
      <c r="L12" s="23"/>
      <c r="M12" s="18"/>
      <c r="O12" s="18"/>
    </row>
    <row r="13" spans="2:15" x14ac:dyDescent="0.2">
      <c r="D13" s="12" t="s">
        <v>70</v>
      </c>
      <c r="F13" s="32">
        <v>15</v>
      </c>
      <c r="H13" s="29" t="s">
        <v>51</v>
      </c>
      <c r="J13" s="10" t="s">
        <v>9</v>
      </c>
      <c r="L13" s="23"/>
      <c r="M13" s="18"/>
      <c r="O13" s="18"/>
    </row>
    <row r="14" spans="2:15" x14ac:dyDescent="0.2">
      <c r="D14" s="12" t="s">
        <v>71</v>
      </c>
      <c r="F14" s="32">
        <v>20</v>
      </c>
      <c r="H14" s="29" t="s">
        <v>53</v>
      </c>
      <c r="J14" s="10" t="s">
        <v>19</v>
      </c>
      <c r="L14" s="23"/>
      <c r="M14" s="18"/>
      <c r="O14" s="18"/>
    </row>
    <row r="15" spans="2:15" x14ac:dyDescent="0.2">
      <c r="D15" s="12" t="s">
        <v>72</v>
      </c>
      <c r="F15" s="32">
        <v>22</v>
      </c>
      <c r="H15" s="29" t="s">
        <v>54</v>
      </c>
      <c r="J15" s="10" t="s">
        <v>26</v>
      </c>
      <c r="L15" s="23"/>
      <c r="M15" s="18"/>
      <c r="O15" s="18"/>
    </row>
    <row r="16" spans="2:15" x14ac:dyDescent="0.2">
      <c r="D16" s="12" t="s">
        <v>73</v>
      </c>
      <c r="F16" s="32">
        <v>23</v>
      </c>
      <c r="H16" s="29" t="s">
        <v>55</v>
      </c>
      <c r="J16" s="10" t="s">
        <v>14</v>
      </c>
      <c r="L16" s="23"/>
      <c r="M16" s="18"/>
      <c r="O16" s="18"/>
    </row>
    <row r="17" spans="4:15" x14ac:dyDescent="0.2">
      <c r="D17" s="12" t="s">
        <v>74</v>
      </c>
      <c r="F17" s="32">
        <v>24</v>
      </c>
      <c r="H17" s="29" t="s">
        <v>56</v>
      </c>
      <c r="J17" s="10" t="s">
        <v>31</v>
      </c>
      <c r="L17" s="23"/>
      <c r="M17" s="18"/>
      <c r="O17" s="18"/>
    </row>
    <row r="18" spans="4:15" x14ac:dyDescent="0.2">
      <c r="D18" s="12" t="s">
        <v>75</v>
      </c>
      <c r="F18" s="32">
        <v>25</v>
      </c>
      <c r="H18" s="29" t="s">
        <v>57</v>
      </c>
      <c r="J18" s="10" t="s">
        <v>27</v>
      </c>
      <c r="L18" s="23"/>
      <c r="M18" s="18"/>
      <c r="O18" s="18"/>
    </row>
    <row r="19" spans="4:15" x14ac:dyDescent="0.2">
      <c r="D19" s="12" t="s">
        <v>76</v>
      </c>
      <c r="F19" s="32">
        <v>26</v>
      </c>
      <c r="H19" s="29" t="s">
        <v>58</v>
      </c>
      <c r="J19" s="10" t="s">
        <v>11</v>
      </c>
      <c r="L19" s="23"/>
      <c r="M19" s="18"/>
      <c r="O19" s="18"/>
    </row>
    <row r="20" spans="4:15" ht="13.5" thickBot="1" x14ac:dyDescent="0.25">
      <c r="D20" s="13" t="s">
        <v>77</v>
      </c>
      <c r="F20" s="32">
        <v>33</v>
      </c>
      <c r="H20" s="29" t="s">
        <v>59</v>
      </c>
      <c r="J20" s="10" t="s">
        <v>23</v>
      </c>
      <c r="L20" s="23"/>
      <c r="M20" s="18"/>
      <c r="O20" s="18"/>
    </row>
    <row r="21" spans="4:15" x14ac:dyDescent="0.2">
      <c r="F21" s="32">
        <v>34</v>
      </c>
      <c r="H21" s="29" t="s">
        <v>61</v>
      </c>
      <c r="J21" s="10" t="s">
        <v>17</v>
      </c>
      <c r="L21" s="23"/>
      <c r="M21" s="18"/>
      <c r="O21" s="18"/>
    </row>
    <row r="22" spans="4:15" x14ac:dyDescent="0.2">
      <c r="F22" s="32">
        <v>35</v>
      </c>
      <c r="H22" s="29" t="s">
        <v>60</v>
      </c>
      <c r="J22" s="10" t="s">
        <v>28</v>
      </c>
      <c r="L22" s="23"/>
      <c r="M22" s="18"/>
      <c r="O22" s="18"/>
    </row>
    <row r="23" spans="4:15" ht="13.5" thickBot="1" x14ac:dyDescent="0.25">
      <c r="F23" s="32">
        <v>36</v>
      </c>
      <c r="H23" s="30" t="s">
        <v>62</v>
      </c>
      <c r="J23" s="10" t="s">
        <v>13</v>
      </c>
      <c r="L23" s="23"/>
      <c r="M23" s="18"/>
      <c r="O23" s="18"/>
    </row>
    <row r="24" spans="4:15" x14ac:dyDescent="0.2">
      <c r="F24" s="32">
        <v>40</v>
      </c>
      <c r="J24" s="10" t="s">
        <v>24</v>
      </c>
      <c r="L24" s="23"/>
      <c r="M24" s="18"/>
      <c r="O24" s="18"/>
    </row>
    <row r="25" spans="4:15" ht="13.5" thickBot="1" x14ac:dyDescent="0.25">
      <c r="F25" s="32">
        <v>43</v>
      </c>
      <c r="J25" s="10" t="s">
        <v>29</v>
      </c>
      <c r="L25" s="24"/>
      <c r="M25" s="19"/>
      <c r="O25" s="19"/>
    </row>
    <row r="26" spans="4:15" x14ac:dyDescent="0.2">
      <c r="F26" s="32">
        <v>44</v>
      </c>
      <c r="J26" s="10" t="s">
        <v>16</v>
      </c>
    </row>
    <row r="27" spans="4:15" ht="13.5" thickBot="1" x14ac:dyDescent="0.25">
      <c r="F27" s="33">
        <v>45</v>
      </c>
      <c r="J27" s="10" t="s">
        <v>20</v>
      </c>
    </row>
    <row r="28" spans="4:15" x14ac:dyDescent="0.2">
      <c r="J28" s="10" t="s">
        <v>32</v>
      </c>
    </row>
    <row r="29" spans="4:15" x14ac:dyDescent="0.2">
      <c r="J29" s="10" t="s">
        <v>33</v>
      </c>
    </row>
    <row r="30" spans="4:15" x14ac:dyDescent="0.2">
      <c r="J30" s="10" t="s">
        <v>22</v>
      </c>
    </row>
    <row r="31" spans="4:15" ht="13.5" thickBot="1" x14ac:dyDescent="0.25">
      <c r="J31" s="11" t="s">
        <v>35</v>
      </c>
    </row>
    <row r="32" spans="4:15" x14ac:dyDescent="0.2">
      <c r="J32" s="8"/>
    </row>
    <row r="34" spans="2:12" ht="12.75" customHeight="1" x14ac:dyDescent="0.2"/>
    <row r="36" spans="2:12" x14ac:dyDescent="0.2">
      <c r="B36" s="4" t="s">
        <v>79</v>
      </c>
    </row>
    <row r="38" spans="2:12" x14ac:dyDescent="0.2">
      <c r="B38" s="4" t="s">
        <v>78</v>
      </c>
    </row>
    <row r="40" spans="2:12" x14ac:dyDescent="0.2">
      <c r="B40" s="4" t="s">
        <v>63</v>
      </c>
      <c r="D40" s="4" t="s">
        <v>5</v>
      </c>
    </row>
    <row r="42" spans="2:12" x14ac:dyDescent="0.2">
      <c r="F42" s="4" t="s">
        <v>6</v>
      </c>
    </row>
    <row r="44" spans="2:12" x14ac:dyDescent="0.2">
      <c r="H44" s="4" t="s">
        <v>7</v>
      </c>
    </row>
    <row r="45" spans="2:12" ht="13.5" thickBot="1" x14ac:dyDescent="0.25"/>
    <row r="46" spans="2:12" ht="13.5" thickBot="1" x14ac:dyDescent="0.25">
      <c r="J46" s="4" t="s">
        <v>8</v>
      </c>
      <c r="L46" s="26" t="s">
        <v>65</v>
      </c>
    </row>
    <row r="47" spans="2:12" ht="13.5" thickBot="1" x14ac:dyDescent="0.25"/>
    <row r="48" spans="2:12" ht="13.5" thickBot="1" x14ac:dyDescent="0.25">
      <c r="L48" s="26" t="s">
        <v>66</v>
      </c>
    </row>
    <row r="49" spans="12:12" ht="13.5" thickBot="1" x14ac:dyDescent="0.25"/>
    <row r="50" spans="12:12" ht="13.5" thickBot="1" x14ac:dyDescent="0.25">
      <c r="L50" s="35" t="s">
        <v>80</v>
      </c>
    </row>
  </sheetData>
  <phoneticPr fontId="2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FF0000"/>
  </sheetPr>
  <dimension ref="A1:M94"/>
  <sheetViews>
    <sheetView showGridLines="0" topLeftCell="A43" workbookViewId="0">
      <selection activeCell="C31" sqref="C31"/>
    </sheetView>
  </sheetViews>
  <sheetFormatPr baseColWidth="10" defaultColWidth="12.7109375" defaultRowHeight="12.75" x14ac:dyDescent="0.2"/>
  <cols>
    <col min="1" max="2" width="8" style="1" customWidth="1"/>
    <col min="3" max="3" width="7.5703125" style="37" customWidth="1"/>
    <col min="4" max="5" width="12.7109375" style="37"/>
    <col min="6" max="6" width="11.7109375" style="47" customWidth="1"/>
    <col min="7" max="7" width="12.7109375" style="37" customWidth="1"/>
    <col min="8" max="8" width="10.28515625" style="41" customWidth="1"/>
    <col min="9" max="9" width="9.85546875" style="41" hidden="1" customWidth="1"/>
    <col min="10" max="10" width="11" style="43" hidden="1" customWidth="1"/>
    <col min="11" max="11" width="11.140625" style="43" hidden="1" customWidth="1"/>
    <col min="12" max="12" width="0" style="43" hidden="1" customWidth="1"/>
    <col min="13" max="13" width="14.140625" style="43" hidden="1" customWidth="1"/>
    <col min="14" max="16384" width="12.7109375" style="1"/>
  </cols>
  <sheetData>
    <row r="1" spans="1:13" ht="38.25" x14ac:dyDescent="0.2">
      <c r="A1" s="44" t="s">
        <v>79</v>
      </c>
      <c r="B1" s="44" t="s">
        <v>63</v>
      </c>
      <c r="C1" s="36" t="s">
        <v>5</v>
      </c>
      <c r="D1" s="36" t="s">
        <v>86</v>
      </c>
      <c r="E1" s="36" t="s">
        <v>6</v>
      </c>
      <c r="F1" s="45" t="s">
        <v>7</v>
      </c>
      <c r="G1" s="36" t="s">
        <v>8</v>
      </c>
      <c r="H1" s="39" t="s">
        <v>66</v>
      </c>
      <c r="I1" s="39" t="s">
        <v>65</v>
      </c>
      <c r="J1" s="40" t="s">
        <v>84</v>
      </c>
      <c r="K1" s="40" t="s">
        <v>85</v>
      </c>
      <c r="L1" s="40" t="s">
        <v>91</v>
      </c>
      <c r="M1" s="40" t="s">
        <v>90</v>
      </c>
    </row>
    <row r="2" spans="1:13" s="2" customFormat="1" x14ac:dyDescent="0.2">
      <c r="A2" s="2">
        <v>2010</v>
      </c>
      <c r="B2" s="5">
        <v>1</v>
      </c>
      <c r="C2" s="37" t="s">
        <v>38</v>
      </c>
      <c r="D2" s="37" t="s">
        <v>87</v>
      </c>
      <c r="E2" s="38" t="s">
        <v>92</v>
      </c>
      <c r="F2" s="46" t="s">
        <v>92</v>
      </c>
      <c r="G2" s="37" t="s">
        <v>9</v>
      </c>
      <c r="H2" s="42">
        <v>12</v>
      </c>
      <c r="I2" s="41">
        <v>110</v>
      </c>
      <c r="J2" s="43">
        <f t="shared" ref="J2:J17" si="0">0.56*I2</f>
        <v>61.600000000000009</v>
      </c>
      <c r="K2" s="43">
        <f>0.66*H2</f>
        <v>7.92</v>
      </c>
      <c r="L2" s="43">
        <f>0.12*+H2</f>
        <v>1.44</v>
      </c>
      <c r="M2" s="43">
        <f>0.15*+H2</f>
        <v>1.7999999999999998</v>
      </c>
    </row>
    <row r="3" spans="1:13" s="2" customFormat="1" x14ac:dyDescent="0.2">
      <c r="A3" s="2">
        <v>2010</v>
      </c>
      <c r="B3" s="5">
        <v>1</v>
      </c>
      <c r="C3" s="37" t="s">
        <v>38</v>
      </c>
      <c r="D3" s="37" t="s">
        <v>87</v>
      </c>
      <c r="E3" s="38" t="s">
        <v>92</v>
      </c>
      <c r="F3" s="48" t="s">
        <v>117</v>
      </c>
      <c r="G3" s="37" t="s">
        <v>10</v>
      </c>
      <c r="H3" s="42">
        <v>32</v>
      </c>
      <c r="I3" s="42">
        <v>133.1</v>
      </c>
      <c r="J3" s="43">
        <f t="shared" si="0"/>
        <v>74.536000000000001</v>
      </c>
      <c r="K3" s="43">
        <f t="shared" ref="K3:K17" si="1">0.66*H3</f>
        <v>21.12</v>
      </c>
      <c r="L3" s="43">
        <f t="shared" ref="L3:L66" si="2">0.12*+H3</f>
        <v>3.84</v>
      </c>
      <c r="M3" s="43">
        <f t="shared" ref="M3:M32" si="3">0.15*+H3</f>
        <v>4.8</v>
      </c>
    </row>
    <row r="4" spans="1:13" s="2" customFormat="1" x14ac:dyDescent="0.2">
      <c r="A4" s="2">
        <v>2010</v>
      </c>
      <c r="B4" s="5">
        <v>1</v>
      </c>
      <c r="C4" s="37" t="s">
        <v>38</v>
      </c>
      <c r="D4" s="37" t="s">
        <v>87</v>
      </c>
      <c r="E4" s="38" t="s">
        <v>93</v>
      </c>
      <c r="F4" s="48" t="s">
        <v>93</v>
      </c>
      <c r="G4" s="37" t="s">
        <v>11</v>
      </c>
      <c r="H4" s="42">
        <v>65</v>
      </c>
      <c r="I4" s="42">
        <v>160.82</v>
      </c>
      <c r="J4" s="43">
        <f t="shared" si="0"/>
        <v>90.059200000000004</v>
      </c>
      <c r="K4" s="43">
        <f t="shared" si="1"/>
        <v>42.9</v>
      </c>
      <c r="L4" s="43">
        <f t="shared" si="2"/>
        <v>7.8</v>
      </c>
      <c r="M4" s="43">
        <f t="shared" si="3"/>
        <v>9.75</v>
      </c>
    </row>
    <row r="5" spans="1:13" s="2" customFormat="1" x14ac:dyDescent="0.2">
      <c r="A5" s="2">
        <v>2010</v>
      </c>
      <c r="B5" s="5">
        <v>1</v>
      </c>
      <c r="C5" s="37" t="s">
        <v>38</v>
      </c>
      <c r="D5" s="37" t="s">
        <v>87</v>
      </c>
      <c r="E5" s="38" t="s">
        <v>94</v>
      </c>
      <c r="F5" s="48" t="s">
        <v>110</v>
      </c>
      <c r="G5" s="37" t="s">
        <v>12</v>
      </c>
      <c r="H5" s="42">
        <v>93</v>
      </c>
      <c r="I5" s="42">
        <v>194.08399999999997</v>
      </c>
      <c r="J5" s="43">
        <f t="shared" si="0"/>
        <v>108.68704</v>
      </c>
      <c r="K5" s="43">
        <f t="shared" si="1"/>
        <v>61.38</v>
      </c>
      <c r="L5" s="43">
        <f t="shared" si="2"/>
        <v>11.16</v>
      </c>
      <c r="M5" s="43">
        <f t="shared" si="3"/>
        <v>13.95</v>
      </c>
    </row>
    <row r="6" spans="1:13" s="2" customFormat="1" x14ac:dyDescent="0.2">
      <c r="A6" s="2">
        <v>2010</v>
      </c>
      <c r="B6" s="5">
        <v>1</v>
      </c>
      <c r="C6" s="37" t="s">
        <v>38</v>
      </c>
      <c r="D6" s="37" t="s">
        <v>87</v>
      </c>
      <c r="E6" s="38" t="s">
        <v>95</v>
      </c>
      <c r="F6" s="48" t="s">
        <v>95</v>
      </c>
      <c r="G6" s="37" t="s">
        <v>13</v>
      </c>
      <c r="H6" s="42">
        <v>132</v>
      </c>
      <c r="I6" s="42">
        <v>234.00079999999994</v>
      </c>
      <c r="J6" s="43">
        <f t="shared" si="0"/>
        <v>131.04044799999997</v>
      </c>
      <c r="K6" s="43">
        <f t="shared" si="1"/>
        <v>87.12</v>
      </c>
      <c r="L6" s="43">
        <f t="shared" si="2"/>
        <v>15.84</v>
      </c>
      <c r="M6" s="43">
        <f t="shared" si="3"/>
        <v>19.8</v>
      </c>
    </row>
    <row r="7" spans="1:13" s="2" customFormat="1" x14ac:dyDescent="0.2">
      <c r="A7" s="2">
        <v>2010</v>
      </c>
      <c r="B7" s="5">
        <v>1</v>
      </c>
      <c r="C7" s="37" t="s">
        <v>38</v>
      </c>
      <c r="D7" s="37" t="s">
        <v>87</v>
      </c>
      <c r="E7" s="38" t="s">
        <v>92</v>
      </c>
      <c r="F7" s="48" t="s">
        <v>92</v>
      </c>
      <c r="G7" s="37" t="s">
        <v>14</v>
      </c>
      <c r="H7" s="42">
        <v>15</v>
      </c>
      <c r="I7" s="41">
        <v>110</v>
      </c>
      <c r="J7" s="43">
        <f t="shared" si="0"/>
        <v>61.600000000000009</v>
      </c>
      <c r="K7" s="43">
        <f t="shared" si="1"/>
        <v>9.9</v>
      </c>
      <c r="L7" s="43">
        <f t="shared" si="2"/>
        <v>1.7999999999999998</v>
      </c>
      <c r="M7" s="43">
        <f t="shared" si="3"/>
        <v>2.25</v>
      </c>
    </row>
    <row r="8" spans="1:13" s="2" customFormat="1" x14ac:dyDescent="0.2">
      <c r="A8" s="2">
        <v>2010</v>
      </c>
      <c r="B8" s="5">
        <v>1</v>
      </c>
      <c r="C8" s="37" t="s">
        <v>38</v>
      </c>
      <c r="D8" s="37" t="s">
        <v>87</v>
      </c>
      <c r="E8" s="38" t="s">
        <v>96</v>
      </c>
      <c r="F8" s="48" t="s">
        <v>96</v>
      </c>
      <c r="G8" s="37" t="s">
        <v>15</v>
      </c>
      <c r="H8" s="42">
        <v>32</v>
      </c>
      <c r="I8" s="42">
        <v>133.1</v>
      </c>
      <c r="J8" s="43">
        <f t="shared" si="0"/>
        <v>74.536000000000001</v>
      </c>
      <c r="K8" s="43">
        <f t="shared" si="1"/>
        <v>21.12</v>
      </c>
      <c r="L8" s="43">
        <f t="shared" si="2"/>
        <v>3.84</v>
      </c>
      <c r="M8" s="43">
        <f t="shared" si="3"/>
        <v>4.8</v>
      </c>
    </row>
    <row r="9" spans="1:13" s="2" customFormat="1" x14ac:dyDescent="0.2">
      <c r="A9" s="2">
        <v>2010</v>
      </c>
      <c r="B9" s="5">
        <v>1</v>
      </c>
      <c r="C9" s="37" t="s">
        <v>38</v>
      </c>
      <c r="D9" s="37" t="s">
        <v>87</v>
      </c>
      <c r="E9" s="38" t="s">
        <v>93</v>
      </c>
      <c r="F9" s="48" t="s">
        <v>93</v>
      </c>
      <c r="G9" s="37" t="s">
        <v>16</v>
      </c>
      <c r="H9" s="42">
        <v>62</v>
      </c>
      <c r="I9" s="42">
        <v>160.82</v>
      </c>
      <c r="J9" s="43">
        <f t="shared" si="0"/>
        <v>90.059200000000004</v>
      </c>
      <c r="K9" s="43">
        <f t="shared" si="1"/>
        <v>40.92</v>
      </c>
      <c r="L9" s="43">
        <f t="shared" si="2"/>
        <v>7.4399999999999995</v>
      </c>
      <c r="M9" s="43">
        <f t="shared" si="3"/>
        <v>9.2999999999999989</v>
      </c>
    </row>
    <row r="10" spans="1:13" x14ac:dyDescent="0.2">
      <c r="A10" s="2">
        <v>2010</v>
      </c>
      <c r="B10" s="5">
        <v>1</v>
      </c>
      <c r="C10" s="37" t="s">
        <v>39</v>
      </c>
      <c r="D10" s="37" t="s">
        <v>87</v>
      </c>
      <c r="E10" s="38" t="s">
        <v>97</v>
      </c>
      <c r="F10" s="48" t="s">
        <v>97</v>
      </c>
      <c r="G10" s="37" t="s">
        <v>17</v>
      </c>
      <c r="H10" s="42">
        <v>93</v>
      </c>
      <c r="I10" s="42">
        <v>194.08399999999997</v>
      </c>
      <c r="J10" s="43">
        <f t="shared" si="0"/>
        <v>108.68704</v>
      </c>
      <c r="K10" s="43">
        <f t="shared" si="1"/>
        <v>61.38</v>
      </c>
      <c r="L10" s="43">
        <f t="shared" si="2"/>
        <v>11.16</v>
      </c>
      <c r="M10" s="43">
        <f t="shared" si="3"/>
        <v>13.95</v>
      </c>
    </row>
    <row r="11" spans="1:13" x14ac:dyDescent="0.2">
      <c r="A11" s="2">
        <v>2010</v>
      </c>
      <c r="B11" s="5">
        <v>1</v>
      </c>
      <c r="C11" s="37" t="s">
        <v>39</v>
      </c>
      <c r="D11" s="37" t="s">
        <v>87</v>
      </c>
      <c r="E11" s="38" t="s">
        <v>98</v>
      </c>
      <c r="F11" s="48" t="s">
        <v>98</v>
      </c>
      <c r="G11" s="37" t="s">
        <v>18</v>
      </c>
      <c r="H11" s="42">
        <v>133</v>
      </c>
      <c r="I11" s="42">
        <v>235</v>
      </c>
      <c r="J11" s="43">
        <f t="shared" si="0"/>
        <v>131.60000000000002</v>
      </c>
      <c r="K11" s="43">
        <f t="shared" si="1"/>
        <v>87.78</v>
      </c>
      <c r="L11" s="43">
        <f t="shared" si="2"/>
        <v>15.959999999999999</v>
      </c>
      <c r="M11" s="43">
        <f t="shared" si="3"/>
        <v>19.95</v>
      </c>
    </row>
    <row r="12" spans="1:13" x14ac:dyDescent="0.2">
      <c r="A12" s="2">
        <v>2010</v>
      </c>
      <c r="B12" s="5">
        <v>1</v>
      </c>
      <c r="C12" s="37" t="s">
        <v>39</v>
      </c>
      <c r="D12" s="37" t="s">
        <v>87</v>
      </c>
      <c r="E12" s="38" t="s">
        <v>99</v>
      </c>
      <c r="F12" s="48" t="s">
        <v>99</v>
      </c>
      <c r="G12" s="37" t="s">
        <v>19</v>
      </c>
      <c r="H12" s="42">
        <v>14</v>
      </c>
      <c r="I12" s="41">
        <v>110</v>
      </c>
      <c r="J12" s="43">
        <f t="shared" si="0"/>
        <v>61.600000000000009</v>
      </c>
      <c r="K12" s="43">
        <f t="shared" si="1"/>
        <v>9.24</v>
      </c>
      <c r="L12" s="43">
        <f t="shared" si="2"/>
        <v>1.68</v>
      </c>
      <c r="M12" s="43">
        <f t="shared" si="3"/>
        <v>2.1</v>
      </c>
    </row>
    <row r="13" spans="1:13" x14ac:dyDescent="0.2">
      <c r="A13" s="2">
        <v>2010</v>
      </c>
      <c r="B13" s="5">
        <v>1</v>
      </c>
      <c r="C13" s="37" t="s">
        <v>39</v>
      </c>
      <c r="D13" s="37" t="s">
        <v>87</v>
      </c>
      <c r="E13" s="38" t="s">
        <v>99</v>
      </c>
      <c r="F13" s="48" t="s">
        <v>99</v>
      </c>
      <c r="G13" s="37" t="s">
        <v>20</v>
      </c>
      <c r="H13" s="42">
        <v>54</v>
      </c>
      <c r="I13" s="42">
        <v>132</v>
      </c>
      <c r="J13" s="43">
        <f t="shared" si="0"/>
        <v>73.92</v>
      </c>
      <c r="K13" s="43">
        <f t="shared" si="1"/>
        <v>35.64</v>
      </c>
      <c r="L13" s="43">
        <f t="shared" si="2"/>
        <v>6.4799999999999995</v>
      </c>
      <c r="M13" s="43">
        <f t="shared" si="3"/>
        <v>8.1</v>
      </c>
    </row>
    <row r="14" spans="1:13" x14ac:dyDescent="0.2">
      <c r="A14" s="2">
        <v>2010</v>
      </c>
      <c r="B14" s="5">
        <v>1</v>
      </c>
      <c r="C14" s="37" t="s">
        <v>39</v>
      </c>
      <c r="D14" s="37" t="s">
        <v>87</v>
      </c>
      <c r="E14" s="38" t="s">
        <v>100</v>
      </c>
      <c r="F14" s="48" t="s">
        <v>111</v>
      </c>
      <c r="G14" s="37" t="s">
        <v>21</v>
      </c>
      <c r="H14" s="42">
        <v>65</v>
      </c>
      <c r="I14" s="42">
        <v>159.5</v>
      </c>
      <c r="J14" s="43">
        <f t="shared" si="0"/>
        <v>89.320000000000007</v>
      </c>
      <c r="K14" s="43">
        <f t="shared" si="1"/>
        <v>42.9</v>
      </c>
      <c r="L14" s="43">
        <f t="shared" si="2"/>
        <v>7.8</v>
      </c>
      <c r="M14" s="43">
        <f t="shared" si="3"/>
        <v>9.75</v>
      </c>
    </row>
    <row r="15" spans="1:13" ht="15" customHeight="1" x14ac:dyDescent="0.2">
      <c r="A15" s="2">
        <v>2010</v>
      </c>
      <c r="B15" s="5">
        <v>1</v>
      </c>
      <c r="C15" s="37" t="s">
        <v>39</v>
      </c>
      <c r="D15" s="37" t="s">
        <v>87</v>
      </c>
      <c r="E15" s="38" t="s">
        <v>101</v>
      </c>
      <c r="F15" s="48" t="s">
        <v>101</v>
      </c>
      <c r="G15" s="37" t="s">
        <v>22</v>
      </c>
      <c r="H15" s="42">
        <v>99</v>
      </c>
      <c r="I15" s="42">
        <v>192.5</v>
      </c>
      <c r="J15" s="43">
        <f t="shared" si="0"/>
        <v>107.80000000000001</v>
      </c>
      <c r="K15" s="43">
        <f t="shared" si="1"/>
        <v>65.34</v>
      </c>
      <c r="L15" s="43">
        <f t="shared" si="2"/>
        <v>11.879999999999999</v>
      </c>
      <c r="M15" s="43">
        <f t="shared" si="3"/>
        <v>14.85</v>
      </c>
    </row>
    <row r="16" spans="1:13" x14ac:dyDescent="0.2">
      <c r="A16" s="2">
        <v>2010</v>
      </c>
      <c r="B16" s="5">
        <v>1</v>
      </c>
      <c r="C16" s="37" t="s">
        <v>39</v>
      </c>
      <c r="D16" s="37" t="s">
        <v>87</v>
      </c>
      <c r="E16" s="38" t="s">
        <v>98</v>
      </c>
      <c r="F16" s="48" t="s">
        <v>98</v>
      </c>
      <c r="G16" s="37" t="s">
        <v>23</v>
      </c>
      <c r="H16" s="42">
        <v>141</v>
      </c>
      <c r="I16" s="42">
        <v>232.1</v>
      </c>
      <c r="J16" s="43">
        <f t="shared" si="0"/>
        <v>129.976</v>
      </c>
      <c r="K16" s="43">
        <f t="shared" si="1"/>
        <v>93.06</v>
      </c>
      <c r="L16" s="43">
        <f t="shared" si="2"/>
        <v>16.919999999999998</v>
      </c>
      <c r="M16" s="43">
        <f t="shared" si="3"/>
        <v>21.15</v>
      </c>
    </row>
    <row r="17" spans="1:13" x14ac:dyDescent="0.2">
      <c r="A17" s="2">
        <v>2010</v>
      </c>
      <c r="B17" s="5">
        <v>1</v>
      </c>
      <c r="C17" s="37" t="s">
        <v>39</v>
      </c>
      <c r="D17" s="37" t="s">
        <v>87</v>
      </c>
      <c r="E17" s="38" t="s">
        <v>102</v>
      </c>
      <c r="F17" s="48" t="s">
        <v>102</v>
      </c>
      <c r="G17" s="37" t="s">
        <v>115</v>
      </c>
      <c r="H17" s="42">
        <v>65</v>
      </c>
      <c r="I17" s="41">
        <v>110</v>
      </c>
      <c r="J17" s="43">
        <f t="shared" si="0"/>
        <v>61.600000000000009</v>
      </c>
      <c r="K17" s="43">
        <f t="shared" si="1"/>
        <v>42.9</v>
      </c>
      <c r="L17" s="43">
        <f t="shared" si="2"/>
        <v>7.8</v>
      </c>
      <c r="M17" s="43">
        <f t="shared" si="3"/>
        <v>9.75</v>
      </c>
    </row>
    <row r="18" spans="1:13" s="2" customFormat="1" x14ac:dyDescent="0.2">
      <c r="A18" s="2">
        <v>2010</v>
      </c>
      <c r="B18" s="5">
        <v>1</v>
      </c>
      <c r="C18" s="37" t="s">
        <v>40</v>
      </c>
      <c r="D18" s="37" t="s">
        <v>88</v>
      </c>
      <c r="E18" s="38" t="s">
        <v>103</v>
      </c>
      <c r="F18" s="48" t="s">
        <v>103</v>
      </c>
      <c r="G18" s="37" t="s">
        <v>24</v>
      </c>
      <c r="H18" s="42">
        <v>54</v>
      </c>
      <c r="I18" s="42">
        <v>133.1</v>
      </c>
      <c r="J18" s="43">
        <f t="shared" ref="J18:J23" si="4">0.66*I18</f>
        <v>87.846000000000004</v>
      </c>
      <c r="K18" s="43">
        <f t="shared" ref="K18:K23" si="5">0.56*H18</f>
        <v>30.240000000000002</v>
      </c>
      <c r="L18" s="43">
        <f t="shared" si="2"/>
        <v>6.4799999999999995</v>
      </c>
      <c r="M18" s="43">
        <f t="shared" si="3"/>
        <v>8.1</v>
      </c>
    </row>
    <row r="19" spans="1:13" s="2" customFormat="1" x14ac:dyDescent="0.2">
      <c r="A19" s="2">
        <v>2010</v>
      </c>
      <c r="B19" s="5">
        <v>1</v>
      </c>
      <c r="C19" s="37" t="s">
        <v>40</v>
      </c>
      <c r="D19" s="37" t="s">
        <v>88</v>
      </c>
      <c r="E19" s="38" t="s">
        <v>103</v>
      </c>
      <c r="F19" s="48" t="s">
        <v>103</v>
      </c>
      <c r="G19" s="37" t="s">
        <v>116</v>
      </c>
      <c r="H19" s="42">
        <v>65</v>
      </c>
      <c r="I19" s="42">
        <v>160.82</v>
      </c>
      <c r="J19" s="43">
        <f t="shared" si="4"/>
        <v>106.1412</v>
      </c>
      <c r="K19" s="43">
        <f t="shared" si="5"/>
        <v>36.400000000000006</v>
      </c>
      <c r="L19" s="43">
        <f t="shared" si="2"/>
        <v>7.8</v>
      </c>
      <c r="M19" s="43">
        <f t="shared" si="3"/>
        <v>9.75</v>
      </c>
    </row>
    <row r="20" spans="1:13" s="2" customFormat="1" x14ac:dyDescent="0.2">
      <c r="A20" s="2">
        <v>2010</v>
      </c>
      <c r="B20" s="5">
        <v>1</v>
      </c>
      <c r="C20" s="37" t="s">
        <v>40</v>
      </c>
      <c r="D20" s="37" t="s">
        <v>88</v>
      </c>
      <c r="E20" s="38" t="s">
        <v>104</v>
      </c>
      <c r="F20" s="48" t="s">
        <v>104</v>
      </c>
      <c r="G20" s="37" t="s">
        <v>25</v>
      </c>
      <c r="H20" s="42">
        <v>42</v>
      </c>
      <c r="I20" s="42">
        <v>194.08399999999997</v>
      </c>
      <c r="J20" s="43">
        <f t="shared" si="4"/>
        <v>128.09544</v>
      </c>
      <c r="K20" s="43">
        <f t="shared" si="5"/>
        <v>23.520000000000003</v>
      </c>
      <c r="L20" s="43">
        <f t="shared" si="2"/>
        <v>5.04</v>
      </c>
      <c r="M20" s="43">
        <f t="shared" si="3"/>
        <v>6.3</v>
      </c>
    </row>
    <row r="21" spans="1:13" s="2" customFormat="1" x14ac:dyDescent="0.2">
      <c r="A21" s="2">
        <v>2010</v>
      </c>
      <c r="B21" s="5">
        <v>1</v>
      </c>
      <c r="C21" s="37" t="s">
        <v>40</v>
      </c>
      <c r="D21" s="37" t="s">
        <v>88</v>
      </c>
      <c r="E21" s="38" t="s">
        <v>105</v>
      </c>
      <c r="F21" s="48" t="s">
        <v>105</v>
      </c>
      <c r="G21" s="37" t="s">
        <v>26</v>
      </c>
      <c r="H21" s="42">
        <v>122</v>
      </c>
      <c r="I21" s="42">
        <v>234.00079999999994</v>
      </c>
      <c r="J21" s="43">
        <f t="shared" si="4"/>
        <v>154.44052799999997</v>
      </c>
      <c r="K21" s="43">
        <f t="shared" si="5"/>
        <v>68.320000000000007</v>
      </c>
      <c r="L21" s="43">
        <f t="shared" si="2"/>
        <v>14.639999999999999</v>
      </c>
      <c r="M21" s="43">
        <f t="shared" si="3"/>
        <v>18.3</v>
      </c>
    </row>
    <row r="22" spans="1:13" s="2" customFormat="1" x14ac:dyDescent="0.2">
      <c r="A22" s="2">
        <v>2010</v>
      </c>
      <c r="B22" s="5">
        <v>1</v>
      </c>
      <c r="C22" s="37" t="s">
        <v>40</v>
      </c>
      <c r="D22" s="37" t="s">
        <v>88</v>
      </c>
      <c r="E22" s="38" t="s">
        <v>114</v>
      </c>
      <c r="F22" s="48" t="s">
        <v>114</v>
      </c>
      <c r="G22" s="37" t="s">
        <v>27</v>
      </c>
      <c r="H22" s="42">
        <v>23</v>
      </c>
      <c r="I22" s="41">
        <v>110</v>
      </c>
      <c r="J22" s="43">
        <f t="shared" si="4"/>
        <v>72.600000000000009</v>
      </c>
      <c r="K22" s="43">
        <f t="shared" si="5"/>
        <v>12.88</v>
      </c>
      <c r="L22" s="43">
        <f t="shared" si="2"/>
        <v>2.76</v>
      </c>
      <c r="M22" s="43">
        <f t="shared" si="3"/>
        <v>3.4499999999999997</v>
      </c>
    </row>
    <row r="23" spans="1:13" s="2" customFormat="1" x14ac:dyDescent="0.2">
      <c r="A23" s="2">
        <v>2010</v>
      </c>
      <c r="B23" s="5">
        <v>1</v>
      </c>
      <c r="C23" s="37" t="s">
        <v>40</v>
      </c>
      <c r="D23" s="37" t="s">
        <v>88</v>
      </c>
      <c r="E23" s="38" t="s">
        <v>105</v>
      </c>
      <c r="F23" s="48" t="s">
        <v>105</v>
      </c>
      <c r="G23" s="37" t="s">
        <v>28</v>
      </c>
      <c r="H23" s="42">
        <v>54</v>
      </c>
      <c r="I23" s="42">
        <v>133.1</v>
      </c>
      <c r="J23" s="43">
        <f t="shared" si="4"/>
        <v>87.846000000000004</v>
      </c>
      <c r="K23" s="43">
        <f t="shared" si="5"/>
        <v>30.240000000000002</v>
      </c>
      <c r="L23" s="43">
        <f t="shared" si="2"/>
        <v>6.4799999999999995</v>
      </c>
      <c r="M23" s="43">
        <f t="shared" si="3"/>
        <v>8.1</v>
      </c>
    </row>
    <row r="24" spans="1:13" x14ac:dyDescent="0.2">
      <c r="A24" s="2">
        <v>2010</v>
      </c>
      <c r="B24" s="5">
        <v>1</v>
      </c>
      <c r="C24" s="37" t="s">
        <v>41</v>
      </c>
      <c r="D24" s="37" t="s">
        <v>89</v>
      </c>
      <c r="E24" s="38" t="s">
        <v>105</v>
      </c>
      <c r="F24" s="48" t="s">
        <v>112</v>
      </c>
      <c r="G24" s="37" t="s">
        <v>29</v>
      </c>
      <c r="H24" s="42">
        <v>123</v>
      </c>
      <c r="I24" s="42">
        <v>162</v>
      </c>
      <c r="J24" s="43">
        <f t="shared" ref="J24:J32" si="6">0.76*I24</f>
        <v>123.12</v>
      </c>
      <c r="K24" s="43">
        <f>0.79*H24</f>
        <v>97.17</v>
      </c>
      <c r="L24" s="43">
        <f t="shared" si="2"/>
        <v>14.76</v>
      </c>
      <c r="M24" s="43">
        <f t="shared" si="3"/>
        <v>18.45</v>
      </c>
    </row>
    <row r="25" spans="1:13" x14ac:dyDescent="0.2">
      <c r="A25" s="2">
        <v>2010</v>
      </c>
      <c r="B25" s="5">
        <v>1</v>
      </c>
      <c r="C25" s="37" t="s">
        <v>41</v>
      </c>
      <c r="D25" s="37" t="s">
        <v>89</v>
      </c>
      <c r="E25" s="38" t="s">
        <v>106</v>
      </c>
      <c r="F25" s="48" t="s">
        <v>106</v>
      </c>
      <c r="G25" s="37" t="s">
        <v>30</v>
      </c>
      <c r="H25" s="42">
        <v>100</v>
      </c>
      <c r="I25" s="42">
        <v>200</v>
      </c>
      <c r="J25" s="43">
        <f t="shared" si="6"/>
        <v>152</v>
      </c>
      <c r="K25" s="43">
        <f t="shared" ref="K25:K31" si="7">0.79*H25</f>
        <v>79</v>
      </c>
      <c r="L25" s="43">
        <f t="shared" si="2"/>
        <v>12</v>
      </c>
      <c r="M25" s="43">
        <f t="shared" si="3"/>
        <v>15</v>
      </c>
    </row>
    <row r="26" spans="1:13" x14ac:dyDescent="0.2">
      <c r="A26" s="2">
        <v>2010</v>
      </c>
      <c r="B26" s="5">
        <v>1</v>
      </c>
      <c r="C26" s="37" t="s">
        <v>41</v>
      </c>
      <c r="D26" s="37" t="s">
        <v>89</v>
      </c>
      <c r="E26" s="38" t="s">
        <v>107</v>
      </c>
      <c r="F26" s="48" t="s">
        <v>107</v>
      </c>
      <c r="G26" s="37" t="s">
        <v>31</v>
      </c>
      <c r="H26" s="42">
        <v>143</v>
      </c>
      <c r="I26" s="42">
        <v>241.1</v>
      </c>
      <c r="J26" s="43">
        <f t="shared" si="6"/>
        <v>183.23599999999999</v>
      </c>
      <c r="K26" s="43">
        <f t="shared" si="7"/>
        <v>112.97</v>
      </c>
      <c r="L26" s="43">
        <f t="shared" si="2"/>
        <v>17.16</v>
      </c>
      <c r="M26" s="43">
        <f t="shared" si="3"/>
        <v>21.45</v>
      </c>
    </row>
    <row r="27" spans="1:13" x14ac:dyDescent="0.2">
      <c r="A27" s="2">
        <v>2010</v>
      </c>
      <c r="B27" s="5">
        <v>1</v>
      </c>
      <c r="C27" s="37" t="s">
        <v>41</v>
      </c>
      <c r="D27" s="37" t="s">
        <v>89</v>
      </c>
      <c r="E27" s="38" t="s">
        <v>106</v>
      </c>
      <c r="F27" s="48" t="s">
        <v>106</v>
      </c>
      <c r="G27" s="37" t="s">
        <v>32</v>
      </c>
      <c r="H27" s="42">
        <v>14</v>
      </c>
      <c r="I27" s="41">
        <v>110</v>
      </c>
      <c r="J27" s="43">
        <f t="shared" si="6"/>
        <v>83.6</v>
      </c>
      <c r="K27" s="43">
        <f t="shared" si="7"/>
        <v>11.06</v>
      </c>
      <c r="L27" s="43">
        <f t="shared" si="2"/>
        <v>1.68</v>
      </c>
      <c r="M27" s="43">
        <f t="shared" si="3"/>
        <v>2.1</v>
      </c>
    </row>
    <row r="28" spans="1:13" x14ac:dyDescent="0.2">
      <c r="A28" s="2">
        <v>2010</v>
      </c>
      <c r="B28" s="5">
        <v>1</v>
      </c>
      <c r="C28" s="37" t="s">
        <v>41</v>
      </c>
      <c r="D28" s="37" t="s">
        <v>89</v>
      </c>
      <c r="E28" s="38" t="s">
        <v>107</v>
      </c>
      <c r="F28" s="48" t="s">
        <v>107</v>
      </c>
      <c r="G28" s="37" t="s">
        <v>33</v>
      </c>
      <c r="H28" s="42">
        <v>123</v>
      </c>
      <c r="I28" s="42">
        <v>133.1</v>
      </c>
      <c r="J28" s="43">
        <f t="shared" si="6"/>
        <v>101.15599999999999</v>
      </c>
      <c r="K28" s="43">
        <f t="shared" si="7"/>
        <v>97.17</v>
      </c>
      <c r="L28" s="43">
        <f t="shared" si="2"/>
        <v>14.76</v>
      </c>
      <c r="M28" s="43">
        <f t="shared" si="3"/>
        <v>18.45</v>
      </c>
    </row>
    <row r="29" spans="1:13" x14ac:dyDescent="0.2">
      <c r="A29" s="2">
        <v>2010</v>
      </c>
      <c r="B29" s="5">
        <v>1</v>
      </c>
      <c r="C29" s="37" t="s">
        <v>41</v>
      </c>
      <c r="D29" s="37" t="s">
        <v>89</v>
      </c>
      <c r="E29" s="38" t="s">
        <v>108</v>
      </c>
      <c r="F29" s="48" t="s">
        <v>108</v>
      </c>
      <c r="G29" s="37" t="s">
        <v>34</v>
      </c>
      <c r="H29" s="42">
        <v>34</v>
      </c>
      <c r="I29" s="42">
        <v>160.82</v>
      </c>
      <c r="J29" s="43">
        <f t="shared" si="6"/>
        <v>122.22319999999999</v>
      </c>
      <c r="K29" s="43">
        <f t="shared" si="7"/>
        <v>26.86</v>
      </c>
      <c r="L29" s="43">
        <f t="shared" si="2"/>
        <v>4.08</v>
      </c>
      <c r="M29" s="43">
        <f t="shared" si="3"/>
        <v>5.0999999999999996</v>
      </c>
    </row>
    <row r="30" spans="1:13" x14ac:dyDescent="0.2">
      <c r="A30" s="2">
        <v>2010</v>
      </c>
      <c r="B30" s="5">
        <v>1</v>
      </c>
      <c r="C30" s="37" t="s">
        <v>41</v>
      </c>
      <c r="D30" s="37" t="s">
        <v>89</v>
      </c>
      <c r="E30" s="38" t="s">
        <v>109</v>
      </c>
      <c r="F30" s="48" t="s">
        <v>113</v>
      </c>
      <c r="G30" s="37" t="s">
        <v>35</v>
      </c>
      <c r="H30" s="42">
        <v>66</v>
      </c>
      <c r="I30" s="42">
        <v>194.08399999999997</v>
      </c>
      <c r="J30" s="43">
        <f t="shared" si="6"/>
        <v>147.50384</v>
      </c>
      <c r="K30" s="43">
        <f t="shared" si="7"/>
        <v>52.14</v>
      </c>
      <c r="L30" s="43">
        <f t="shared" si="2"/>
        <v>7.92</v>
      </c>
      <c r="M30" s="43">
        <f t="shared" si="3"/>
        <v>9.9</v>
      </c>
    </row>
    <row r="31" spans="1:13" x14ac:dyDescent="0.2">
      <c r="A31" s="2">
        <v>2010</v>
      </c>
      <c r="B31" s="5">
        <v>1</v>
      </c>
      <c r="C31" s="37" t="s">
        <v>41</v>
      </c>
      <c r="D31" s="37" t="s">
        <v>89</v>
      </c>
      <c r="E31" s="38" t="s">
        <v>108</v>
      </c>
      <c r="F31" s="48" t="s">
        <v>108</v>
      </c>
      <c r="G31" s="37" t="s">
        <v>36</v>
      </c>
      <c r="H31" s="42">
        <v>226</v>
      </c>
      <c r="I31" s="42">
        <v>321</v>
      </c>
      <c r="J31" s="43">
        <f t="shared" si="6"/>
        <v>243.96</v>
      </c>
      <c r="K31" s="43">
        <f t="shared" si="7"/>
        <v>178.54000000000002</v>
      </c>
      <c r="L31" s="43">
        <f t="shared" si="2"/>
        <v>27.119999999999997</v>
      </c>
      <c r="M31" s="43">
        <f t="shared" si="3"/>
        <v>33.9</v>
      </c>
    </row>
    <row r="32" spans="1:13" x14ac:dyDescent="0.2">
      <c r="A32" s="2">
        <v>2010</v>
      </c>
      <c r="B32" s="5">
        <v>1</v>
      </c>
      <c r="C32" s="37" t="s">
        <v>41</v>
      </c>
      <c r="D32" s="37" t="s">
        <v>89</v>
      </c>
      <c r="E32" s="38" t="s">
        <v>106</v>
      </c>
      <c r="F32" s="48" t="s">
        <v>106</v>
      </c>
      <c r="G32" s="37" t="s">
        <v>37</v>
      </c>
      <c r="H32" s="42">
        <v>657</v>
      </c>
      <c r="I32" s="42">
        <v>386.3</v>
      </c>
      <c r="J32" s="43">
        <f t="shared" si="6"/>
        <v>293.58800000000002</v>
      </c>
      <c r="K32" s="43">
        <f>0.95*H32</f>
        <v>624.15</v>
      </c>
      <c r="L32" s="43">
        <f t="shared" si="2"/>
        <v>78.84</v>
      </c>
      <c r="M32" s="43">
        <f t="shared" si="3"/>
        <v>98.55</v>
      </c>
    </row>
    <row r="33" spans="1:13" x14ac:dyDescent="0.2">
      <c r="A33" s="2">
        <v>2010</v>
      </c>
      <c r="B33" s="6">
        <v>2</v>
      </c>
      <c r="C33" s="37" t="s">
        <v>38</v>
      </c>
      <c r="D33" s="37" t="s">
        <v>87</v>
      </c>
      <c r="E33" s="37" t="str">
        <f>+E2</f>
        <v>Girona</v>
      </c>
      <c r="F33" s="47" t="str">
        <f>+F2</f>
        <v>Girona</v>
      </c>
      <c r="G33" s="37" t="str">
        <f>+G2</f>
        <v>GENESIS</v>
      </c>
      <c r="H33" s="42">
        <v>23</v>
      </c>
      <c r="I33" s="42">
        <v>133.1</v>
      </c>
      <c r="J33" s="43">
        <f t="shared" ref="J33:J48" si="8">0.56*I33</f>
        <v>74.536000000000001</v>
      </c>
      <c r="K33" s="43">
        <f>0.61*H33</f>
        <v>14.03</v>
      </c>
      <c r="L33" s="43">
        <f>0.1*+H33</f>
        <v>2.3000000000000003</v>
      </c>
      <c r="M33" s="43">
        <f t="shared" ref="M33:M63" si="9">0.1*+H33</f>
        <v>2.3000000000000003</v>
      </c>
    </row>
    <row r="34" spans="1:13" x14ac:dyDescent="0.2">
      <c r="A34" s="2">
        <v>2010</v>
      </c>
      <c r="B34" s="6">
        <v>2</v>
      </c>
      <c r="C34" s="37" t="s">
        <v>38</v>
      </c>
      <c r="D34" s="37" t="s">
        <v>87</v>
      </c>
      <c r="E34" s="37" t="str">
        <f t="shared" ref="E34:E94" si="10">+E3</f>
        <v>Girona</v>
      </c>
      <c r="F34" s="47" t="str">
        <f t="shared" ref="F34:G94" si="11">+F3</f>
        <v>Olot</v>
      </c>
      <c r="G34" s="37" t="str">
        <f t="shared" si="11"/>
        <v>AZUCENA</v>
      </c>
      <c r="H34" s="42">
        <v>54</v>
      </c>
      <c r="I34" s="42">
        <v>160.82</v>
      </c>
      <c r="J34" s="43">
        <f t="shared" si="8"/>
        <v>90.059200000000004</v>
      </c>
      <c r="K34" s="43">
        <f t="shared" ref="K34:K48" si="12">0.61*H34</f>
        <v>32.94</v>
      </c>
      <c r="L34" s="43">
        <f t="shared" si="2"/>
        <v>6.4799999999999995</v>
      </c>
      <c r="M34" s="43">
        <f t="shared" si="9"/>
        <v>5.4</v>
      </c>
    </row>
    <row r="35" spans="1:13" x14ac:dyDescent="0.2">
      <c r="A35" s="2">
        <v>2010</v>
      </c>
      <c r="B35" s="6">
        <v>2</v>
      </c>
      <c r="C35" s="37" t="s">
        <v>38</v>
      </c>
      <c r="D35" s="37" t="s">
        <v>87</v>
      </c>
      <c r="E35" s="37" t="str">
        <f t="shared" si="10"/>
        <v>Almeria</v>
      </c>
      <c r="F35" s="47" t="str">
        <f t="shared" si="11"/>
        <v>Almeria</v>
      </c>
      <c r="G35" s="37" t="str">
        <f t="shared" si="11"/>
        <v>LIZ</v>
      </c>
      <c r="H35" s="42">
        <v>123</v>
      </c>
      <c r="I35" s="42">
        <v>194.08399999999997</v>
      </c>
      <c r="J35" s="43">
        <f t="shared" si="8"/>
        <v>108.68704</v>
      </c>
      <c r="K35" s="43">
        <f t="shared" si="12"/>
        <v>75.03</v>
      </c>
      <c r="L35" s="43">
        <f t="shared" si="2"/>
        <v>14.76</v>
      </c>
      <c r="M35" s="43">
        <f t="shared" si="9"/>
        <v>12.3</v>
      </c>
    </row>
    <row r="36" spans="1:13" x14ac:dyDescent="0.2">
      <c r="A36" s="2">
        <v>2010</v>
      </c>
      <c r="B36" s="6">
        <v>2</v>
      </c>
      <c r="C36" s="37" t="s">
        <v>38</v>
      </c>
      <c r="D36" s="37" t="s">
        <v>87</v>
      </c>
      <c r="E36" s="37" t="str">
        <f t="shared" si="10"/>
        <v>Asturias</v>
      </c>
      <c r="F36" s="47" t="str">
        <f t="shared" si="11"/>
        <v>Oviedo</v>
      </c>
      <c r="G36" s="37" t="str">
        <f t="shared" si="11"/>
        <v>DER</v>
      </c>
      <c r="H36" s="42">
        <v>100</v>
      </c>
      <c r="I36" s="42">
        <v>234.00079999999994</v>
      </c>
      <c r="J36" s="43">
        <f t="shared" si="8"/>
        <v>131.04044799999997</v>
      </c>
      <c r="K36" s="43">
        <f t="shared" si="12"/>
        <v>61</v>
      </c>
      <c r="L36" s="43">
        <f t="shared" si="2"/>
        <v>12</v>
      </c>
      <c r="M36" s="43">
        <f t="shared" si="9"/>
        <v>10</v>
      </c>
    </row>
    <row r="37" spans="1:13" x14ac:dyDescent="0.2">
      <c r="A37" s="2">
        <v>2010</v>
      </c>
      <c r="B37" s="6">
        <v>2</v>
      </c>
      <c r="C37" s="37" t="s">
        <v>38</v>
      </c>
      <c r="D37" s="37" t="s">
        <v>87</v>
      </c>
      <c r="E37" s="37" t="str">
        <f t="shared" si="10"/>
        <v>Coruña</v>
      </c>
      <c r="F37" s="47" t="str">
        <f t="shared" si="11"/>
        <v>Coruña</v>
      </c>
      <c r="G37" s="37" t="str">
        <f t="shared" si="11"/>
        <v>REGAL</v>
      </c>
      <c r="H37" s="42">
        <v>143</v>
      </c>
      <c r="I37" s="42">
        <v>281.90095999999994</v>
      </c>
      <c r="J37" s="43">
        <f t="shared" si="8"/>
        <v>157.86453759999998</v>
      </c>
      <c r="K37" s="43">
        <f t="shared" si="12"/>
        <v>87.23</v>
      </c>
      <c r="L37" s="43">
        <f t="shared" si="2"/>
        <v>17.16</v>
      </c>
      <c r="M37" s="43">
        <f t="shared" si="9"/>
        <v>14.3</v>
      </c>
    </row>
    <row r="38" spans="1:13" x14ac:dyDescent="0.2">
      <c r="A38" s="2">
        <v>2010</v>
      </c>
      <c r="B38" s="6">
        <v>2</v>
      </c>
      <c r="C38" s="37" t="s">
        <v>38</v>
      </c>
      <c r="D38" s="37" t="s">
        <v>87</v>
      </c>
      <c r="E38" s="37" t="str">
        <f t="shared" si="10"/>
        <v>Girona</v>
      </c>
      <c r="F38" s="47" t="str">
        <f t="shared" si="11"/>
        <v>Girona</v>
      </c>
      <c r="G38" s="37" t="str">
        <f t="shared" si="11"/>
        <v>HUMBER</v>
      </c>
      <c r="H38" s="42">
        <v>54</v>
      </c>
      <c r="I38" s="41">
        <v>110</v>
      </c>
      <c r="J38" s="43">
        <f t="shared" si="8"/>
        <v>61.600000000000009</v>
      </c>
      <c r="K38" s="43">
        <f t="shared" si="12"/>
        <v>32.94</v>
      </c>
      <c r="L38" s="43">
        <f t="shared" si="2"/>
        <v>6.4799999999999995</v>
      </c>
      <c r="M38" s="43">
        <f t="shared" si="9"/>
        <v>5.4</v>
      </c>
    </row>
    <row r="39" spans="1:13" x14ac:dyDescent="0.2">
      <c r="A39" s="2">
        <v>2010</v>
      </c>
      <c r="B39" s="6">
        <v>2</v>
      </c>
      <c r="C39" s="37" t="s">
        <v>38</v>
      </c>
      <c r="D39" s="37" t="s">
        <v>87</v>
      </c>
      <c r="E39" s="37" t="str">
        <f t="shared" si="10"/>
        <v>Granada</v>
      </c>
      <c r="F39" s="47" t="str">
        <f t="shared" si="11"/>
        <v>Granada</v>
      </c>
      <c r="G39" s="37" t="str">
        <f t="shared" si="11"/>
        <v>DESTER</v>
      </c>
      <c r="H39" s="42">
        <v>123</v>
      </c>
      <c r="I39" s="42">
        <v>133.1</v>
      </c>
      <c r="J39" s="43">
        <f t="shared" si="8"/>
        <v>74.536000000000001</v>
      </c>
      <c r="K39" s="43">
        <f t="shared" si="12"/>
        <v>75.03</v>
      </c>
      <c r="L39" s="43">
        <f t="shared" si="2"/>
        <v>14.76</v>
      </c>
      <c r="M39" s="43">
        <f t="shared" si="9"/>
        <v>12.3</v>
      </c>
    </row>
    <row r="40" spans="1:13" x14ac:dyDescent="0.2">
      <c r="A40" s="2">
        <v>2010</v>
      </c>
      <c r="B40" s="6">
        <v>2</v>
      </c>
      <c r="C40" s="37" t="s">
        <v>38</v>
      </c>
      <c r="D40" s="37" t="s">
        <v>87</v>
      </c>
      <c r="E40" s="37" t="str">
        <f t="shared" si="10"/>
        <v>Almeria</v>
      </c>
      <c r="F40" s="47" t="str">
        <f t="shared" si="11"/>
        <v>Almeria</v>
      </c>
      <c r="G40" s="37" t="str">
        <f t="shared" si="11"/>
        <v>SINGLE</v>
      </c>
      <c r="H40" s="42">
        <v>34</v>
      </c>
      <c r="I40" s="42">
        <v>160.82</v>
      </c>
      <c r="J40" s="43">
        <f t="shared" si="8"/>
        <v>90.059200000000004</v>
      </c>
      <c r="K40" s="43">
        <f t="shared" si="12"/>
        <v>20.74</v>
      </c>
      <c r="L40" s="43">
        <f t="shared" si="2"/>
        <v>4.08</v>
      </c>
      <c r="M40" s="43">
        <f t="shared" si="9"/>
        <v>3.4000000000000004</v>
      </c>
    </row>
    <row r="41" spans="1:13" x14ac:dyDescent="0.2">
      <c r="A41" s="2">
        <v>2010</v>
      </c>
      <c r="B41" s="6">
        <v>2</v>
      </c>
      <c r="C41" s="37" t="s">
        <v>39</v>
      </c>
      <c r="D41" s="37" t="s">
        <v>87</v>
      </c>
      <c r="E41" s="37" t="str">
        <f t="shared" si="10"/>
        <v>Jaén</v>
      </c>
      <c r="F41" s="47" t="str">
        <f t="shared" si="11"/>
        <v>Jaén</v>
      </c>
      <c r="G41" s="37" t="str">
        <f t="shared" si="11"/>
        <v>PECC</v>
      </c>
      <c r="H41" s="42">
        <v>66</v>
      </c>
      <c r="I41" s="42">
        <v>194.08399999999997</v>
      </c>
      <c r="J41" s="43">
        <f t="shared" si="8"/>
        <v>108.68704</v>
      </c>
      <c r="K41" s="43">
        <f t="shared" si="12"/>
        <v>40.26</v>
      </c>
      <c r="L41" s="43">
        <f t="shared" si="2"/>
        <v>7.92</v>
      </c>
      <c r="M41" s="43">
        <f t="shared" si="9"/>
        <v>6.6000000000000005</v>
      </c>
    </row>
    <row r="42" spans="1:13" x14ac:dyDescent="0.2">
      <c r="A42" s="2">
        <v>2010</v>
      </c>
      <c r="B42" s="6">
        <v>2</v>
      </c>
      <c r="C42" s="37" t="s">
        <v>39</v>
      </c>
      <c r="D42" s="37" t="s">
        <v>87</v>
      </c>
      <c r="E42" s="37" t="str">
        <f t="shared" si="10"/>
        <v>Madrid</v>
      </c>
      <c r="F42" s="47" t="str">
        <f t="shared" si="11"/>
        <v>Madrid</v>
      </c>
      <c r="G42" s="37" t="str">
        <f t="shared" si="11"/>
        <v>FER</v>
      </c>
      <c r="H42" s="42">
        <v>78</v>
      </c>
      <c r="I42" s="42">
        <v>134</v>
      </c>
      <c r="J42" s="43">
        <f t="shared" si="8"/>
        <v>75.040000000000006</v>
      </c>
      <c r="K42" s="43">
        <f t="shared" si="12"/>
        <v>47.58</v>
      </c>
      <c r="L42" s="43">
        <f t="shared" si="2"/>
        <v>9.36</v>
      </c>
      <c r="M42" s="43">
        <f t="shared" si="9"/>
        <v>7.8000000000000007</v>
      </c>
    </row>
    <row r="43" spans="1:13" x14ac:dyDescent="0.2">
      <c r="A43" s="2">
        <v>2010</v>
      </c>
      <c r="B43" s="6">
        <v>2</v>
      </c>
      <c r="C43" s="37" t="s">
        <v>39</v>
      </c>
      <c r="D43" s="37" t="s">
        <v>87</v>
      </c>
      <c r="E43" s="37" t="str">
        <f t="shared" si="10"/>
        <v>Málaga</v>
      </c>
      <c r="F43" s="47" t="str">
        <f t="shared" si="11"/>
        <v>Málaga</v>
      </c>
      <c r="G43" s="37" t="str">
        <f t="shared" si="11"/>
        <v>GTS</v>
      </c>
      <c r="H43" s="42">
        <v>89</v>
      </c>
      <c r="I43" s="41">
        <v>110</v>
      </c>
      <c r="J43" s="43">
        <f t="shared" si="8"/>
        <v>61.600000000000009</v>
      </c>
      <c r="K43" s="43">
        <f t="shared" si="12"/>
        <v>54.29</v>
      </c>
      <c r="L43" s="43">
        <f t="shared" si="2"/>
        <v>10.68</v>
      </c>
      <c r="M43" s="43">
        <f t="shared" si="9"/>
        <v>8.9</v>
      </c>
    </row>
    <row r="44" spans="1:13" x14ac:dyDescent="0.2">
      <c r="A44" s="2">
        <v>2010</v>
      </c>
      <c r="B44" s="6">
        <v>2</v>
      </c>
      <c r="C44" s="37" t="s">
        <v>39</v>
      </c>
      <c r="D44" s="37" t="s">
        <v>87</v>
      </c>
      <c r="E44" s="37" t="str">
        <f t="shared" si="10"/>
        <v>Málaga</v>
      </c>
      <c r="F44" s="47" t="str">
        <f t="shared" si="11"/>
        <v>Málaga</v>
      </c>
      <c r="G44" s="37" t="str">
        <f t="shared" si="11"/>
        <v>TERRY</v>
      </c>
      <c r="H44" s="42">
        <v>23</v>
      </c>
      <c r="I44" s="42">
        <v>123</v>
      </c>
      <c r="J44" s="43">
        <f t="shared" si="8"/>
        <v>68.88000000000001</v>
      </c>
      <c r="K44" s="43">
        <f t="shared" si="12"/>
        <v>14.03</v>
      </c>
      <c r="L44" s="43">
        <f t="shared" si="2"/>
        <v>2.76</v>
      </c>
      <c r="M44" s="43">
        <f t="shared" si="9"/>
        <v>2.3000000000000003</v>
      </c>
    </row>
    <row r="45" spans="1:13" x14ac:dyDescent="0.2">
      <c r="A45" s="2">
        <v>2010</v>
      </c>
      <c r="B45" s="6">
        <v>2</v>
      </c>
      <c r="C45" s="37" t="s">
        <v>39</v>
      </c>
      <c r="D45" s="37" t="s">
        <v>87</v>
      </c>
      <c r="E45" s="37" t="str">
        <f t="shared" si="10"/>
        <v>Navarra</v>
      </c>
      <c r="F45" s="47" t="str">
        <f t="shared" si="11"/>
        <v>Pamplona</v>
      </c>
      <c r="G45" s="37" t="str">
        <f t="shared" si="11"/>
        <v>DEIS</v>
      </c>
      <c r="H45" s="42">
        <v>54</v>
      </c>
      <c r="I45" s="42">
        <v>148.69999999999999</v>
      </c>
      <c r="J45" s="43">
        <f t="shared" si="8"/>
        <v>83.272000000000006</v>
      </c>
      <c r="K45" s="43">
        <f t="shared" si="12"/>
        <v>32.94</v>
      </c>
      <c r="L45" s="43">
        <f t="shared" si="2"/>
        <v>6.4799999999999995</v>
      </c>
      <c r="M45" s="43">
        <f t="shared" si="9"/>
        <v>5.4</v>
      </c>
    </row>
    <row r="46" spans="1:13" x14ac:dyDescent="0.2">
      <c r="A46" s="2">
        <v>2010</v>
      </c>
      <c r="B46" s="6">
        <v>2</v>
      </c>
      <c r="C46" s="37" t="s">
        <v>39</v>
      </c>
      <c r="D46" s="37" t="s">
        <v>87</v>
      </c>
      <c r="E46" s="37" t="str">
        <f t="shared" si="10"/>
        <v>Pontevedra</v>
      </c>
      <c r="F46" s="47" t="str">
        <f t="shared" si="11"/>
        <v>Pontevedra</v>
      </c>
      <c r="G46" s="37" t="str">
        <f t="shared" si="11"/>
        <v>WERT</v>
      </c>
      <c r="H46" s="42">
        <v>123</v>
      </c>
      <c r="I46" s="42">
        <v>179.53999999999996</v>
      </c>
      <c r="J46" s="43">
        <f t="shared" si="8"/>
        <v>100.54239999999999</v>
      </c>
      <c r="K46" s="43">
        <f t="shared" si="12"/>
        <v>75.03</v>
      </c>
      <c r="L46" s="43">
        <f t="shared" si="2"/>
        <v>14.76</v>
      </c>
      <c r="M46" s="43">
        <f t="shared" si="9"/>
        <v>12.3</v>
      </c>
    </row>
    <row r="47" spans="1:13" x14ac:dyDescent="0.2">
      <c r="A47" s="2">
        <v>2010</v>
      </c>
      <c r="B47" s="6">
        <v>2</v>
      </c>
      <c r="C47" s="37" t="s">
        <v>39</v>
      </c>
      <c r="D47" s="37" t="s">
        <v>87</v>
      </c>
      <c r="E47" s="37" t="str">
        <f t="shared" si="10"/>
        <v>Madrid</v>
      </c>
      <c r="F47" s="47" t="str">
        <f t="shared" si="11"/>
        <v>Madrid</v>
      </c>
      <c r="G47" s="37" t="str">
        <f t="shared" si="11"/>
        <v>LORT</v>
      </c>
      <c r="H47" s="42">
        <v>100</v>
      </c>
      <c r="I47" s="42">
        <v>216.54799999999994</v>
      </c>
      <c r="J47" s="43">
        <f t="shared" si="8"/>
        <v>121.26687999999999</v>
      </c>
      <c r="K47" s="43">
        <f t="shared" si="12"/>
        <v>61</v>
      </c>
      <c r="L47" s="43">
        <f t="shared" si="2"/>
        <v>12</v>
      </c>
      <c r="M47" s="43">
        <f t="shared" si="9"/>
        <v>10</v>
      </c>
    </row>
    <row r="48" spans="1:13" x14ac:dyDescent="0.2">
      <c r="A48" s="2">
        <v>2010</v>
      </c>
      <c r="B48" s="6">
        <v>2</v>
      </c>
      <c r="C48" s="37" t="s">
        <v>39</v>
      </c>
      <c r="D48" s="37" t="s">
        <v>87</v>
      </c>
      <c r="E48" s="37" t="str">
        <f t="shared" si="10"/>
        <v>Santander</v>
      </c>
      <c r="F48" s="47" t="str">
        <f t="shared" si="11"/>
        <v>Santander</v>
      </c>
      <c r="G48" s="37" t="str">
        <f t="shared" si="11"/>
        <v>DARWIN</v>
      </c>
      <c r="H48" s="42">
        <v>143</v>
      </c>
      <c r="I48" s="41">
        <v>110</v>
      </c>
      <c r="J48" s="43">
        <f t="shared" si="8"/>
        <v>61.600000000000009</v>
      </c>
      <c r="K48" s="43">
        <f t="shared" si="12"/>
        <v>87.23</v>
      </c>
      <c r="L48" s="43">
        <f t="shared" si="2"/>
        <v>17.16</v>
      </c>
      <c r="M48" s="43">
        <f t="shared" si="9"/>
        <v>14.3</v>
      </c>
    </row>
    <row r="49" spans="1:13" x14ac:dyDescent="0.2">
      <c r="A49" s="2">
        <v>2010</v>
      </c>
      <c r="B49" s="6">
        <v>2</v>
      </c>
      <c r="C49" s="37" t="s">
        <v>40</v>
      </c>
      <c r="D49" s="37" t="s">
        <v>88</v>
      </c>
      <c r="E49" s="37" t="str">
        <f t="shared" si="10"/>
        <v>Sevilla</v>
      </c>
      <c r="F49" s="47" t="str">
        <f t="shared" si="11"/>
        <v>Sevilla</v>
      </c>
      <c r="G49" s="37" t="str">
        <f t="shared" si="11"/>
        <v>SAMMY</v>
      </c>
      <c r="H49" s="42">
        <v>54</v>
      </c>
      <c r="I49" s="42">
        <v>133.1</v>
      </c>
      <c r="J49" s="43">
        <f t="shared" ref="J49:J54" si="13">0.66*I49</f>
        <v>87.846000000000004</v>
      </c>
      <c r="K49" s="43">
        <f t="shared" ref="K49:K54" si="14">0.76*H49</f>
        <v>41.04</v>
      </c>
      <c r="L49" s="43">
        <f t="shared" si="2"/>
        <v>6.4799999999999995</v>
      </c>
      <c r="M49" s="43">
        <f t="shared" si="9"/>
        <v>5.4</v>
      </c>
    </row>
    <row r="50" spans="1:13" x14ac:dyDescent="0.2">
      <c r="A50" s="2">
        <v>2010</v>
      </c>
      <c r="B50" s="6">
        <v>2</v>
      </c>
      <c r="C50" s="37" t="s">
        <v>40</v>
      </c>
      <c r="D50" s="37" t="s">
        <v>88</v>
      </c>
      <c r="E50" s="37" t="str">
        <f t="shared" si="10"/>
        <v>Sevilla</v>
      </c>
      <c r="F50" s="47" t="str">
        <f t="shared" si="11"/>
        <v>Sevilla</v>
      </c>
      <c r="G50" s="37" t="str">
        <f t="shared" si="11"/>
        <v>LIZARR</v>
      </c>
      <c r="H50" s="42">
        <v>66</v>
      </c>
      <c r="I50" s="42">
        <v>160.82</v>
      </c>
      <c r="J50" s="43">
        <f t="shared" si="13"/>
        <v>106.1412</v>
      </c>
      <c r="K50" s="43">
        <f t="shared" si="14"/>
        <v>50.160000000000004</v>
      </c>
      <c r="L50" s="43">
        <f t="shared" si="2"/>
        <v>7.92</v>
      </c>
      <c r="M50" s="43">
        <f t="shared" si="9"/>
        <v>6.6000000000000005</v>
      </c>
    </row>
    <row r="51" spans="1:13" x14ac:dyDescent="0.2">
      <c r="A51" s="2">
        <v>2010</v>
      </c>
      <c r="B51" s="6">
        <v>2</v>
      </c>
      <c r="C51" s="37" t="s">
        <v>40</v>
      </c>
      <c r="D51" s="37" t="s">
        <v>88</v>
      </c>
      <c r="E51" s="37" t="str">
        <f t="shared" si="10"/>
        <v>Tarragona</v>
      </c>
      <c r="F51" s="47" t="str">
        <f t="shared" si="11"/>
        <v>Tarragona</v>
      </c>
      <c r="G51" s="37" t="str">
        <f t="shared" si="11"/>
        <v>FERT</v>
      </c>
      <c r="H51" s="42">
        <v>78</v>
      </c>
      <c r="I51" s="42">
        <v>194.08399999999997</v>
      </c>
      <c r="J51" s="43">
        <f t="shared" si="13"/>
        <v>128.09544</v>
      </c>
      <c r="K51" s="43">
        <f t="shared" si="14"/>
        <v>59.28</v>
      </c>
      <c r="L51" s="43">
        <f t="shared" si="2"/>
        <v>9.36</v>
      </c>
      <c r="M51" s="43">
        <f t="shared" si="9"/>
        <v>7.8000000000000007</v>
      </c>
    </row>
    <row r="52" spans="1:13" x14ac:dyDescent="0.2">
      <c r="A52" s="2">
        <v>2010</v>
      </c>
      <c r="B52" s="6">
        <v>2</v>
      </c>
      <c r="C52" s="37" t="s">
        <v>40</v>
      </c>
      <c r="D52" s="37" t="s">
        <v>88</v>
      </c>
      <c r="E52" s="37" t="str">
        <f t="shared" si="10"/>
        <v>Valencia</v>
      </c>
      <c r="F52" s="47" t="str">
        <f t="shared" si="11"/>
        <v>Valencia</v>
      </c>
      <c r="G52" s="37" t="str">
        <f t="shared" si="11"/>
        <v>HERTZ</v>
      </c>
      <c r="H52" s="42">
        <v>78</v>
      </c>
      <c r="I52" s="42">
        <v>234.00079999999994</v>
      </c>
      <c r="J52" s="43">
        <f t="shared" si="13"/>
        <v>154.44052799999997</v>
      </c>
      <c r="K52" s="43">
        <f t="shared" si="14"/>
        <v>59.28</v>
      </c>
      <c r="L52" s="43">
        <f t="shared" si="2"/>
        <v>9.36</v>
      </c>
      <c r="M52" s="43">
        <f t="shared" si="9"/>
        <v>7.8000000000000007</v>
      </c>
    </row>
    <row r="53" spans="1:13" x14ac:dyDescent="0.2">
      <c r="A53" s="2">
        <v>2010</v>
      </c>
      <c r="B53" s="6">
        <v>2</v>
      </c>
      <c r="C53" s="37" t="s">
        <v>40</v>
      </c>
      <c r="D53" s="37" t="s">
        <v>88</v>
      </c>
      <c r="E53" s="37" t="str">
        <f t="shared" si="10"/>
        <v>Segovia</v>
      </c>
      <c r="F53" s="47" t="str">
        <f t="shared" si="11"/>
        <v>Segovia</v>
      </c>
      <c r="G53" s="37" t="str">
        <f t="shared" si="11"/>
        <v>LIVING</v>
      </c>
      <c r="H53" s="42">
        <v>23</v>
      </c>
      <c r="I53" s="41">
        <v>110</v>
      </c>
      <c r="J53" s="43">
        <f t="shared" si="13"/>
        <v>72.600000000000009</v>
      </c>
      <c r="K53" s="43">
        <f t="shared" si="14"/>
        <v>17.48</v>
      </c>
      <c r="L53" s="43">
        <f t="shared" si="2"/>
        <v>2.76</v>
      </c>
      <c r="M53" s="43">
        <f t="shared" si="9"/>
        <v>2.3000000000000003</v>
      </c>
    </row>
    <row r="54" spans="1:13" x14ac:dyDescent="0.2">
      <c r="A54" s="2">
        <v>2010</v>
      </c>
      <c r="B54" s="6">
        <v>2</v>
      </c>
      <c r="C54" s="37" t="s">
        <v>40</v>
      </c>
      <c r="D54" s="37" t="s">
        <v>88</v>
      </c>
      <c r="E54" s="37" t="str">
        <f t="shared" si="10"/>
        <v>Valencia</v>
      </c>
      <c r="F54" s="47" t="str">
        <f t="shared" si="11"/>
        <v>Valencia</v>
      </c>
      <c r="G54" s="37" t="str">
        <f t="shared" si="11"/>
        <v>PILL</v>
      </c>
      <c r="H54" s="42">
        <v>54</v>
      </c>
      <c r="I54" s="42">
        <v>133.1</v>
      </c>
      <c r="J54" s="43">
        <f t="shared" si="13"/>
        <v>87.846000000000004</v>
      </c>
      <c r="K54" s="43">
        <f t="shared" si="14"/>
        <v>41.04</v>
      </c>
      <c r="L54" s="43">
        <f t="shared" si="2"/>
        <v>6.4799999999999995</v>
      </c>
      <c r="M54" s="43">
        <f t="shared" si="9"/>
        <v>5.4</v>
      </c>
    </row>
    <row r="55" spans="1:13" x14ac:dyDescent="0.2">
      <c r="A55" s="2">
        <v>2010</v>
      </c>
      <c r="B55" s="6">
        <v>2</v>
      </c>
      <c r="C55" s="37" t="s">
        <v>41</v>
      </c>
      <c r="D55" s="37" t="s">
        <v>89</v>
      </c>
      <c r="E55" s="37" t="str">
        <f t="shared" si="10"/>
        <v>Valencia</v>
      </c>
      <c r="F55" s="47" t="str">
        <f t="shared" si="11"/>
        <v>Xátiva</v>
      </c>
      <c r="G55" s="37" t="str">
        <f t="shared" si="11"/>
        <v>SERVIS</v>
      </c>
      <c r="H55" s="42">
        <v>123</v>
      </c>
      <c r="I55" s="42">
        <v>162</v>
      </c>
      <c r="J55" s="43">
        <f t="shared" ref="J55:J63" si="15">0.76*I55</f>
        <v>123.12</v>
      </c>
      <c r="K55" s="43">
        <f>0.7*H55</f>
        <v>86.1</v>
      </c>
      <c r="L55" s="43">
        <f t="shared" si="2"/>
        <v>14.76</v>
      </c>
      <c r="M55" s="43">
        <f t="shared" si="9"/>
        <v>12.3</v>
      </c>
    </row>
    <row r="56" spans="1:13" x14ac:dyDescent="0.2">
      <c r="A56" s="2">
        <v>2010</v>
      </c>
      <c r="B56" s="6">
        <v>2</v>
      </c>
      <c r="C56" s="37" t="s">
        <v>41</v>
      </c>
      <c r="D56" s="37" t="s">
        <v>89</v>
      </c>
      <c r="E56" s="37" t="str">
        <f t="shared" si="10"/>
        <v>Zaragoza</v>
      </c>
      <c r="F56" s="47" t="str">
        <f t="shared" si="11"/>
        <v>Zaragoza</v>
      </c>
      <c r="G56" s="37" t="str">
        <f t="shared" si="11"/>
        <v>CLONY</v>
      </c>
      <c r="H56" s="42">
        <v>122</v>
      </c>
      <c r="I56" s="42">
        <v>135</v>
      </c>
      <c r="J56" s="43">
        <f t="shared" si="15"/>
        <v>102.6</v>
      </c>
      <c r="K56" s="43">
        <f t="shared" ref="K56:K62" si="16">0.7*H56</f>
        <v>85.399999999999991</v>
      </c>
      <c r="L56" s="43">
        <f t="shared" si="2"/>
        <v>14.639999999999999</v>
      </c>
      <c r="M56" s="43">
        <f t="shared" si="9"/>
        <v>12.200000000000001</v>
      </c>
    </row>
    <row r="57" spans="1:13" x14ac:dyDescent="0.2">
      <c r="A57" s="2">
        <v>2010</v>
      </c>
      <c r="B57" s="6">
        <v>2</v>
      </c>
      <c r="C57" s="37" t="s">
        <v>41</v>
      </c>
      <c r="D57" s="37" t="s">
        <v>89</v>
      </c>
      <c r="E57" s="37" t="str">
        <f t="shared" si="10"/>
        <v>Alicante</v>
      </c>
      <c r="F57" s="47" t="str">
        <f t="shared" si="11"/>
        <v>Alicante</v>
      </c>
      <c r="G57" s="37" t="str">
        <f t="shared" si="11"/>
        <v>KLAS</v>
      </c>
      <c r="H57" s="42">
        <v>23</v>
      </c>
      <c r="I57" s="42">
        <v>128</v>
      </c>
      <c r="J57" s="43">
        <f t="shared" si="15"/>
        <v>97.28</v>
      </c>
      <c r="K57" s="43">
        <f t="shared" si="16"/>
        <v>16.099999999999998</v>
      </c>
      <c r="L57" s="43">
        <f t="shared" si="2"/>
        <v>2.76</v>
      </c>
      <c r="M57" s="43">
        <f t="shared" si="9"/>
        <v>2.3000000000000003</v>
      </c>
    </row>
    <row r="58" spans="1:13" x14ac:dyDescent="0.2">
      <c r="A58" s="2">
        <v>2010</v>
      </c>
      <c r="B58" s="6">
        <v>2</v>
      </c>
      <c r="C58" s="37" t="s">
        <v>41</v>
      </c>
      <c r="D58" s="37" t="s">
        <v>89</v>
      </c>
      <c r="E58" s="37" t="str">
        <f t="shared" si="10"/>
        <v>Zaragoza</v>
      </c>
      <c r="F58" s="47" t="str">
        <f t="shared" si="11"/>
        <v>Zaragoza</v>
      </c>
      <c r="G58" s="37" t="str">
        <f t="shared" si="11"/>
        <v>VIJER</v>
      </c>
      <c r="H58" s="42">
        <v>54</v>
      </c>
      <c r="I58" s="41">
        <v>110</v>
      </c>
      <c r="J58" s="43">
        <f t="shared" si="15"/>
        <v>83.6</v>
      </c>
      <c r="K58" s="43">
        <f t="shared" si="16"/>
        <v>37.799999999999997</v>
      </c>
      <c r="L58" s="43">
        <f t="shared" si="2"/>
        <v>6.4799999999999995</v>
      </c>
      <c r="M58" s="43">
        <f t="shared" si="9"/>
        <v>5.4</v>
      </c>
    </row>
    <row r="59" spans="1:13" x14ac:dyDescent="0.2">
      <c r="A59" s="2">
        <v>2010</v>
      </c>
      <c r="B59" s="6">
        <v>2</v>
      </c>
      <c r="C59" s="37" t="s">
        <v>41</v>
      </c>
      <c r="D59" s="37" t="s">
        <v>89</v>
      </c>
      <c r="E59" s="37" t="str">
        <f t="shared" si="10"/>
        <v>Alicante</v>
      </c>
      <c r="F59" s="47" t="str">
        <f t="shared" si="11"/>
        <v>Alicante</v>
      </c>
      <c r="G59" s="37" t="str">
        <f t="shared" si="11"/>
        <v>VOYAG</v>
      </c>
      <c r="H59" s="42">
        <v>123</v>
      </c>
      <c r="I59" s="42">
        <v>133.1</v>
      </c>
      <c r="J59" s="43">
        <f t="shared" si="15"/>
        <v>101.15599999999999</v>
      </c>
      <c r="K59" s="43">
        <f t="shared" si="16"/>
        <v>86.1</v>
      </c>
      <c r="L59" s="43">
        <f t="shared" si="2"/>
        <v>14.76</v>
      </c>
      <c r="M59" s="43">
        <f t="shared" si="9"/>
        <v>12.3</v>
      </c>
    </row>
    <row r="60" spans="1:13" x14ac:dyDescent="0.2">
      <c r="A60" s="2">
        <v>2010</v>
      </c>
      <c r="B60" s="6">
        <v>2</v>
      </c>
      <c r="C60" s="37" t="s">
        <v>41</v>
      </c>
      <c r="D60" s="37" t="s">
        <v>89</v>
      </c>
      <c r="E60" s="37" t="str">
        <f t="shared" si="10"/>
        <v>Lleida</v>
      </c>
      <c r="F60" s="47" t="str">
        <f t="shared" si="11"/>
        <v>Lleida</v>
      </c>
      <c r="G60" s="37" t="str">
        <f t="shared" si="11"/>
        <v>FIPLAY</v>
      </c>
      <c r="H60" s="42">
        <v>100</v>
      </c>
      <c r="I60" s="42">
        <v>160.82</v>
      </c>
      <c r="J60" s="43">
        <f t="shared" si="15"/>
        <v>122.22319999999999</v>
      </c>
      <c r="K60" s="43">
        <f t="shared" si="16"/>
        <v>70</v>
      </c>
      <c r="L60" s="43">
        <f t="shared" si="2"/>
        <v>12</v>
      </c>
      <c r="M60" s="43">
        <f t="shared" si="9"/>
        <v>10</v>
      </c>
    </row>
    <row r="61" spans="1:13" x14ac:dyDescent="0.2">
      <c r="A61" s="2">
        <v>2010</v>
      </c>
      <c r="B61" s="6">
        <v>2</v>
      </c>
      <c r="C61" s="37" t="s">
        <v>41</v>
      </c>
      <c r="D61" s="37" t="s">
        <v>89</v>
      </c>
      <c r="E61" s="37" t="str">
        <f t="shared" si="10"/>
        <v>Alava</v>
      </c>
      <c r="F61" s="47" t="str">
        <f t="shared" si="11"/>
        <v>Vitoria</v>
      </c>
      <c r="G61" s="37" t="str">
        <f t="shared" si="11"/>
        <v>XEIZ</v>
      </c>
      <c r="H61" s="42">
        <v>143</v>
      </c>
      <c r="I61" s="42">
        <v>194.08399999999997</v>
      </c>
      <c r="J61" s="43">
        <f t="shared" si="15"/>
        <v>147.50384</v>
      </c>
      <c r="K61" s="43">
        <f t="shared" si="16"/>
        <v>100.1</v>
      </c>
      <c r="L61" s="43">
        <f t="shared" si="2"/>
        <v>17.16</v>
      </c>
      <c r="M61" s="43">
        <f t="shared" si="9"/>
        <v>14.3</v>
      </c>
    </row>
    <row r="62" spans="1:13" x14ac:dyDescent="0.2">
      <c r="A62" s="2">
        <v>2010</v>
      </c>
      <c r="B62" s="6">
        <v>2</v>
      </c>
      <c r="C62" s="37" t="s">
        <v>41</v>
      </c>
      <c r="D62" s="37" t="s">
        <v>89</v>
      </c>
      <c r="E62" s="37" t="str">
        <f t="shared" si="10"/>
        <v>Lleida</v>
      </c>
      <c r="F62" s="47" t="str">
        <f t="shared" si="11"/>
        <v>Lleida</v>
      </c>
      <c r="G62" s="37" t="str">
        <f t="shared" si="11"/>
        <v>FERGUR</v>
      </c>
      <c r="H62" s="42">
        <v>14</v>
      </c>
      <c r="I62" s="42">
        <v>239</v>
      </c>
      <c r="J62" s="43">
        <f t="shared" si="15"/>
        <v>181.64000000000001</v>
      </c>
      <c r="K62" s="43">
        <f t="shared" si="16"/>
        <v>9.7999999999999989</v>
      </c>
      <c r="L62" s="43">
        <f t="shared" si="2"/>
        <v>1.68</v>
      </c>
      <c r="M62" s="43">
        <f t="shared" si="9"/>
        <v>1.4000000000000001</v>
      </c>
    </row>
    <row r="63" spans="1:13" x14ac:dyDescent="0.2">
      <c r="A63" s="2">
        <v>2010</v>
      </c>
      <c r="B63" s="6">
        <v>2</v>
      </c>
      <c r="C63" s="37" t="s">
        <v>41</v>
      </c>
      <c r="D63" s="37" t="s">
        <v>89</v>
      </c>
      <c r="E63" s="37" t="str">
        <f t="shared" si="10"/>
        <v>Zaragoza</v>
      </c>
      <c r="F63" s="47" t="str">
        <f t="shared" si="11"/>
        <v>Zaragoza</v>
      </c>
      <c r="G63" s="37" t="str">
        <f t="shared" si="11"/>
        <v>DEXTER</v>
      </c>
      <c r="H63" s="42">
        <v>690</v>
      </c>
      <c r="I63" s="42">
        <v>287.90000000000003</v>
      </c>
      <c r="J63" s="43">
        <f t="shared" si="15"/>
        <v>218.80400000000003</v>
      </c>
      <c r="K63" s="43">
        <f>0.96*H63</f>
        <v>662.4</v>
      </c>
      <c r="L63" s="43">
        <f t="shared" si="2"/>
        <v>82.8</v>
      </c>
      <c r="M63" s="43">
        <f t="shared" si="9"/>
        <v>69</v>
      </c>
    </row>
    <row r="64" spans="1:13" x14ac:dyDescent="0.2">
      <c r="A64" s="2">
        <v>2010</v>
      </c>
      <c r="B64" s="7">
        <v>3</v>
      </c>
      <c r="C64" s="37" t="s">
        <v>38</v>
      </c>
      <c r="D64" s="37" t="s">
        <v>87</v>
      </c>
      <c r="E64" s="37" t="str">
        <f t="shared" si="10"/>
        <v>Girona</v>
      </c>
      <c r="F64" s="47" t="str">
        <f t="shared" si="11"/>
        <v>Girona</v>
      </c>
      <c r="G64" s="37" t="str">
        <f t="shared" si="11"/>
        <v>GENESIS</v>
      </c>
      <c r="H64" s="42">
        <v>123</v>
      </c>
      <c r="I64" s="42">
        <v>160.82</v>
      </c>
      <c r="J64" s="43">
        <f t="shared" ref="J64:J79" si="17">0.56*I64</f>
        <v>90.059200000000004</v>
      </c>
      <c r="K64" s="43">
        <f>0.63*H64</f>
        <v>77.489999999999995</v>
      </c>
      <c r="L64" s="43">
        <f t="shared" si="2"/>
        <v>14.76</v>
      </c>
      <c r="M64" s="43">
        <f>0.17*+H64</f>
        <v>20.91</v>
      </c>
    </row>
    <row r="65" spans="1:13" x14ac:dyDescent="0.2">
      <c r="A65" s="2">
        <v>2010</v>
      </c>
      <c r="B65" s="7">
        <v>3</v>
      </c>
      <c r="C65" s="37" t="s">
        <v>38</v>
      </c>
      <c r="D65" s="37" t="s">
        <v>87</v>
      </c>
      <c r="E65" s="37" t="str">
        <f t="shared" si="10"/>
        <v>Girona</v>
      </c>
      <c r="F65" s="47" t="str">
        <f t="shared" si="11"/>
        <v>Olot</v>
      </c>
      <c r="G65" s="37" t="str">
        <f t="shared" ref="G65" si="18">+G34</f>
        <v>AZUCENA</v>
      </c>
      <c r="H65" s="42">
        <v>123</v>
      </c>
      <c r="I65" s="42">
        <v>194.08399999999997</v>
      </c>
      <c r="J65" s="43">
        <f t="shared" si="17"/>
        <v>108.68704</v>
      </c>
      <c r="K65" s="43">
        <f t="shared" ref="K65:K79" si="19">0.63*H65</f>
        <v>77.489999999999995</v>
      </c>
      <c r="L65" s="43">
        <f t="shared" si="2"/>
        <v>14.76</v>
      </c>
      <c r="M65" s="43">
        <f t="shared" ref="M65:M94" si="20">0.17*+H65</f>
        <v>20.91</v>
      </c>
    </row>
    <row r="66" spans="1:13" x14ac:dyDescent="0.2">
      <c r="A66" s="2">
        <v>2010</v>
      </c>
      <c r="B66" s="7">
        <v>3</v>
      </c>
      <c r="C66" s="37" t="s">
        <v>38</v>
      </c>
      <c r="D66" s="37" t="s">
        <v>87</v>
      </c>
      <c r="E66" s="37" t="str">
        <f t="shared" si="10"/>
        <v>Almeria</v>
      </c>
      <c r="F66" s="47" t="str">
        <f t="shared" si="11"/>
        <v>Almeria</v>
      </c>
      <c r="G66" s="37" t="str">
        <f t="shared" ref="G66" si="21">+G35</f>
        <v>LIZ</v>
      </c>
      <c r="H66" s="42">
        <v>122</v>
      </c>
      <c r="I66" s="42">
        <v>234.00079999999994</v>
      </c>
      <c r="J66" s="43">
        <f t="shared" si="17"/>
        <v>131.04044799999997</v>
      </c>
      <c r="K66" s="43">
        <f t="shared" si="19"/>
        <v>76.86</v>
      </c>
      <c r="L66" s="43">
        <f t="shared" si="2"/>
        <v>14.639999999999999</v>
      </c>
      <c r="M66" s="43">
        <f t="shared" si="20"/>
        <v>20.740000000000002</v>
      </c>
    </row>
    <row r="67" spans="1:13" x14ac:dyDescent="0.2">
      <c r="A67" s="2">
        <v>2010</v>
      </c>
      <c r="B67" s="7">
        <v>3</v>
      </c>
      <c r="C67" s="37" t="s">
        <v>38</v>
      </c>
      <c r="D67" s="37" t="s">
        <v>87</v>
      </c>
      <c r="E67" s="37" t="str">
        <f t="shared" si="10"/>
        <v>Asturias</v>
      </c>
      <c r="F67" s="47" t="str">
        <f t="shared" si="11"/>
        <v>Oviedo</v>
      </c>
      <c r="G67" s="37" t="str">
        <f t="shared" si="11"/>
        <v>DER</v>
      </c>
      <c r="H67" s="42">
        <v>23</v>
      </c>
      <c r="I67" s="42">
        <v>281.90095999999994</v>
      </c>
      <c r="J67" s="43">
        <f t="shared" si="17"/>
        <v>157.86453759999998</v>
      </c>
      <c r="K67" s="43">
        <f t="shared" si="19"/>
        <v>14.49</v>
      </c>
      <c r="L67" s="43">
        <f t="shared" ref="L67:L94" si="22">0.12*+H67</f>
        <v>2.76</v>
      </c>
      <c r="M67" s="43">
        <f t="shared" si="20"/>
        <v>3.91</v>
      </c>
    </row>
    <row r="68" spans="1:13" x14ac:dyDescent="0.2">
      <c r="A68" s="2">
        <v>2010</v>
      </c>
      <c r="B68" s="7">
        <v>3</v>
      </c>
      <c r="C68" s="37" t="s">
        <v>38</v>
      </c>
      <c r="D68" s="37" t="s">
        <v>87</v>
      </c>
      <c r="E68" s="37" t="str">
        <f t="shared" si="10"/>
        <v>Coruña</v>
      </c>
      <c r="F68" s="47" t="str">
        <f t="shared" si="11"/>
        <v>Coruña</v>
      </c>
      <c r="G68" s="37" t="str">
        <f t="shared" si="11"/>
        <v>REGAL</v>
      </c>
      <c r="H68" s="42">
        <v>54</v>
      </c>
      <c r="I68" s="42">
        <v>339.38115199999993</v>
      </c>
      <c r="J68" s="43">
        <f t="shared" si="17"/>
        <v>190.05344511999999</v>
      </c>
      <c r="K68" s="43">
        <f t="shared" si="19"/>
        <v>34.020000000000003</v>
      </c>
      <c r="L68" s="43">
        <f t="shared" si="22"/>
        <v>6.4799999999999995</v>
      </c>
      <c r="M68" s="43">
        <f t="shared" si="20"/>
        <v>9.1800000000000015</v>
      </c>
    </row>
    <row r="69" spans="1:13" x14ac:dyDescent="0.2">
      <c r="A69" s="2">
        <v>2010</v>
      </c>
      <c r="B69" s="7">
        <v>3</v>
      </c>
      <c r="C69" s="37" t="s">
        <v>38</v>
      </c>
      <c r="D69" s="37" t="s">
        <v>87</v>
      </c>
      <c r="E69" s="37" t="str">
        <f t="shared" si="10"/>
        <v>Girona</v>
      </c>
      <c r="F69" s="47" t="str">
        <f t="shared" si="11"/>
        <v>Girona</v>
      </c>
      <c r="G69" s="37" t="str">
        <f t="shared" si="11"/>
        <v>HUMBER</v>
      </c>
      <c r="H69" s="42">
        <v>123</v>
      </c>
      <c r="I69" s="41">
        <v>110</v>
      </c>
      <c r="J69" s="43">
        <f t="shared" si="17"/>
        <v>61.600000000000009</v>
      </c>
      <c r="K69" s="43">
        <f t="shared" si="19"/>
        <v>77.489999999999995</v>
      </c>
      <c r="L69" s="43">
        <f t="shared" si="22"/>
        <v>14.76</v>
      </c>
      <c r="M69" s="43">
        <f t="shared" si="20"/>
        <v>20.91</v>
      </c>
    </row>
    <row r="70" spans="1:13" x14ac:dyDescent="0.2">
      <c r="A70" s="2">
        <v>2010</v>
      </c>
      <c r="B70" s="7">
        <v>3</v>
      </c>
      <c r="C70" s="37" t="s">
        <v>38</v>
      </c>
      <c r="D70" s="37" t="s">
        <v>87</v>
      </c>
      <c r="E70" s="37" t="str">
        <f t="shared" si="10"/>
        <v>Granada</v>
      </c>
      <c r="F70" s="47" t="str">
        <f t="shared" si="11"/>
        <v>Granada</v>
      </c>
      <c r="G70" s="37" t="str">
        <f t="shared" si="11"/>
        <v>DESTER</v>
      </c>
      <c r="H70" s="42">
        <v>100</v>
      </c>
      <c r="I70" s="42">
        <v>133.1</v>
      </c>
      <c r="J70" s="43">
        <f t="shared" si="17"/>
        <v>74.536000000000001</v>
      </c>
      <c r="K70" s="43">
        <f t="shared" si="19"/>
        <v>63</v>
      </c>
      <c r="L70" s="43">
        <f t="shared" si="22"/>
        <v>12</v>
      </c>
      <c r="M70" s="43">
        <f t="shared" si="20"/>
        <v>17</v>
      </c>
    </row>
    <row r="71" spans="1:13" x14ac:dyDescent="0.2">
      <c r="A71" s="2">
        <v>2010</v>
      </c>
      <c r="B71" s="7">
        <v>3</v>
      </c>
      <c r="C71" s="37" t="s">
        <v>38</v>
      </c>
      <c r="D71" s="37" t="s">
        <v>87</v>
      </c>
      <c r="E71" s="37" t="str">
        <f t="shared" si="10"/>
        <v>Almeria</v>
      </c>
      <c r="F71" s="47" t="str">
        <f t="shared" si="11"/>
        <v>Almeria</v>
      </c>
      <c r="G71" s="37" t="str">
        <f t="shared" si="11"/>
        <v>SINGLE</v>
      </c>
      <c r="H71" s="42">
        <v>143</v>
      </c>
      <c r="I71" s="42">
        <v>160.82</v>
      </c>
      <c r="J71" s="43">
        <f t="shared" si="17"/>
        <v>90.059200000000004</v>
      </c>
      <c r="K71" s="43">
        <f t="shared" si="19"/>
        <v>90.09</v>
      </c>
      <c r="L71" s="43">
        <f t="shared" si="22"/>
        <v>17.16</v>
      </c>
      <c r="M71" s="43">
        <f t="shared" si="20"/>
        <v>24.310000000000002</v>
      </c>
    </row>
    <row r="72" spans="1:13" x14ac:dyDescent="0.2">
      <c r="A72" s="2">
        <v>2010</v>
      </c>
      <c r="B72" s="7">
        <v>3</v>
      </c>
      <c r="C72" s="37" t="s">
        <v>39</v>
      </c>
      <c r="D72" s="37" t="s">
        <v>87</v>
      </c>
      <c r="E72" s="37" t="str">
        <f t="shared" si="10"/>
        <v>Jaén</v>
      </c>
      <c r="F72" s="47" t="str">
        <f t="shared" si="11"/>
        <v>Jaén</v>
      </c>
      <c r="G72" s="37" t="str">
        <f t="shared" si="11"/>
        <v>PECC</v>
      </c>
      <c r="H72" s="42">
        <v>123</v>
      </c>
      <c r="I72" s="42">
        <v>194.08399999999997</v>
      </c>
      <c r="J72" s="43">
        <f t="shared" si="17"/>
        <v>108.68704</v>
      </c>
      <c r="K72" s="43">
        <f t="shared" si="19"/>
        <v>77.489999999999995</v>
      </c>
      <c r="L72" s="43">
        <f t="shared" si="22"/>
        <v>14.76</v>
      </c>
      <c r="M72" s="43">
        <f t="shared" si="20"/>
        <v>20.91</v>
      </c>
    </row>
    <row r="73" spans="1:13" x14ac:dyDescent="0.2">
      <c r="A73" s="2">
        <v>2010</v>
      </c>
      <c r="B73" s="7">
        <v>3</v>
      </c>
      <c r="C73" s="37" t="s">
        <v>39</v>
      </c>
      <c r="D73" s="37" t="s">
        <v>87</v>
      </c>
      <c r="E73" s="37" t="str">
        <f t="shared" si="10"/>
        <v>Madrid</v>
      </c>
      <c r="F73" s="47" t="str">
        <f t="shared" si="11"/>
        <v>Madrid</v>
      </c>
      <c r="G73" s="37" t="str">
        <f t="shared" si="11"/>
        <v>FER</v>
      </c>
      <c r="H73" s="42">
        <v>24</v>
      </c>
      <c r="I73" s="42">
        <v>134</v>
      </c>
      <c r="J73" s="43">
        <f t="shared" si="17"/>
        <v>75.040000000000006</v>
      </c>
      <c r="K73" s="43">
        <f t="shared" si="19"/>
        <v>15.120000000000001</v>
      </c>
      <c r="L73" s="43">
        <f t="shared" si="22"/>
        <v>2.88</v>
      </c>
      <c r="M73" s="43">
        <f t="shared" si="20"/>
        <v>4.08</v>
      </c>
    </row>
    <row r="74" spans="1:13" x14ac:dyDescent="0.2">
      <c r="A74" s="2">
        <v>2010</v>
      </c>
      <c r="B74" s="7">
        <v>3</v>
      </c>
      <c r="C74" s="37" t="s">
        <v>39</v>
      </c>
      <c r="D74" s="37" t="s">
        <v>87</v>
      </c>
      <c r="E74" s="37" t="str">
        <f t="shared" si="10"/>
        <v>Málaga</v>
      </c>
      <c r="F74" s="47" t="str">
        <f t="shared" si="11"/>
        <v>Málaga</v>
      </c>
      <c r="G74" s="37" t="str">
        <f t="shared" si="11"/>
        <v>GTS</v>
      </c>
      <c r="H74" s="42">
        <v>54</v>
      </c>
      <c r="I74" s="41">
        <v>110</v>
      </c>
      <c r="J74" s="43">
        <f t="shared" si="17"/>
        <v>61.600000000000009</v>
      </c>
      <c r="K74" s="43">
        <f t="shared" si="19"/>
        <v>34.020000000000003</v>
      </c>
      <c r="L74" s="43">
        <f t="shared" si="22"/>
        <v>6.4799999999999995</v>
      </c>
      <c r="M74" s="43">
        <f t="shared" si="20"/>
        <v>9.1800000000000015</v>
      </c>
    </row>
    <row r="75" spans="1:13" x14ac:dyDescent="0.2">
      <c r="A75" s="2">
        <v>2010</v>
      </c>
      <c r="B75" s="7">
        <v>3</v>
      </c>
      <c r="C75" s="37" t="s">
        <v>39</v>
      </c>
      <c r="D75" s="37" t="s">
        <v>87</v>
      </c>
      <c r="E75" s="37" t="str">
        <f t="shared" si="10"/>
        <v>Málaga</v>
      </c>
      <c r="F75" s="47" t="str">
        <f t="shared" si="11"/>
        <v>Málaga</v>
      </c>
      <c r="G75" s="37" t="str">
        <f t="shared" si="11"/>
        <v>TERRY</v>
      </c>
      <c r="H75" s="42">
        <v>78</v>
      </c>
      <c r="I75" s="42">
        <v>123</v>
      </c>
      <c r="J75" s="43">
        <f t="shared" si="17"/>
        <v>68.88000000000001</v>
      </c>
      <c r="K75" s="43">
        <f t="shared" si="19"/>
        <v>49.14</v>
      </c>
      <c r="L75" s="43">
        <f t="shared" si="22"/>
        <v>9.36</v>
      </c>
      <c r="M75" s="43">
        <f t="shared" si="20"/>
        <v>13.260000000000002</v>
      </c>
    </row>
    <row r="76" spans="1:13" x14ac:dyDescent="0.2">
      <c r="A76" s="2">
        <v>2010</v>
      </c>
      <c r="B76" s="7">
        <v>3</v>
      </c>
      <c r="C76" s="37" t="s">
        <v>39</v>
      </c>
      <c r="D76" s="37" t="s">
        <v>87</v>
      </c>
      <c r="E76" s="37" t="str">
        <f t="shared" si="10"/>
        <v>Navarra</v>
      </c>
      <c r="F76" s="47" t="str">
        <f t="shared" si="11"/>
        <v>Pamplona</v>
      </c>
      <c r="G76" s="37" t="str">
        <f t="shared" si="11"/>
        <v>DEIS</v>
      </c>
      <c r="H76" s="42">
        <v>122</v>
      </c>
      <c r="I76" s="42">
        <v>148.69999999999999</v>
      </c>
      <c r="J76" s="43">
        <f t="shared" si="17"/>
        <v>83.272000000000006</v>
      </c>
      <c r="K76" s="43">
        <f t="shared" si="19"/>
        <v>76.86</v>
      </c>
      <c r="L76" s="43">
        <f t="shared" si="22"/>
        <v>14.639999999999999</v>
      </c>
      <c r="M76" s="43">
        <f t="shared" si="20"/>
        <v>20.740000000000002</v>
      </c>
    </row>
    <row r="77" spans="1:13" x14ac:dyDescent="0.2">
      <c r="A77" s="2">
        <v>2010</v>
      </c>
      <c r="B77" s="7">
        <v>3</v>
      </c>
      <c r="C77" s="37" t="s">
        <v>39</v>
      </c>
      <c r="D77" s="37" t="s">
        <v>87</v>
      </c>
      <c r="E77" s="37" t="str">
        <f t="shared" si="10"/>
        <v>Pontevedra</v>
      </c>
      <c r="F77" s="47" t="str">
        <f t="shared" si="11"/>
        <v>Pontevedra</v>
      </c>
      <c r="G77" s="37" t="str">
        <f t="shared" si="11"/>
        <v>WERT</v>
      </c>
      <c r="H77" s="42">
        <v>23</v>
      </c>
      <c r="I77" s="42">
        <v>179.53999999999996</v>
      </c>
      <c r="J77" s="43">
        <f t="shared" si="17"/>
        <v>100.54239999999999</v>
      </c>
      <c r="K77" s="43">
        <f t="shared" si="19"/>
        <v>14.49</v>
      </c>
      <c r="L77" s="43">
        <f t="shared" si="22"/>
        <v>2.76</v>
      </c>
      <c r="M77" s="43">
        <f t="shared" si="20"/>
        <v>3.91</v>
      </c>
    </row>
    <row r="78" spans="1:13" x14ac:dyDescent="0.2">
      <c r="A78" s="2">
        <v>2010</v>
      </c>
      <c r="B78" s="7">
        <v>3</v>
      </c>
      <c r="C78" s="37" t="s">
        <v>39</v>
      </c>
      <c r="D78" s="37" t="s">
        <v>87</v>
      </c>
      <c r="E78" s="37" t="str">
        <f t="shared" si="10"/>
        <v>Madrid</v>
      </c>
      <c r="F78" s="47" t="str">
        <f t="shared" si="11"/>
        <v>Madrid</v>
      </c>
      <c r="G78" s="37" t="str">
        <f t="shared" si="11"/>
        <v>LORT</v>
      </c>
      <c r="H78" s="42">
        <v>54</v>
      </c>
      <c r="I78" s="42">
        <v>216.54799999999994</v>
      </c>
      <c r="J78" s="43">
        <f t="shared" si="17"/>
        <v>121.26687999999999</v>
      </c>
      <c r="K78" s="43">
        <f t="shared" si="19"/>
        <v>34.020000000000003</v>
      </c>
      <c r="L78" s="43">
        <f t="shared" si="22"/>
        <v>6.4799999999999995</v>
      </c>
      <c r="M78" s="43">
        <f t="shared" si="20"/>
        <v>9.1800000000000015</v>
      </c>
    </row>
    <row r="79" spans="1:13" x14ac:dyDescent="0.2">
      <c r="A79" s="2">
        <v>2010</v>
      </c>
      <c r="B79" s="7">
        <v>3</v>
      </c>
      <c r="C79" s="37" t="s">
        <v>39</v>
      </c>
      <c r="D79" s="37" t="s">
        <v>87</v>
      </c>
      <c r="E79" s="37" t="str">
        <f t="shared" si="10"/>
        <v>Santander</v>
      </c>
      <c r="F79" s="47" t="str">
        <f t="shared" si="11"/>
        <v>Santander</v>
      </c>
      <c r="G79" s="37" t="str">
        <f t="shared" si="11"/>
        <v>DARWIN</v>
      </c>
      <c r="H79" s="42">
        <v>123</v>
      </c>
      <c r="I79" s="41">
        <v>110</v>
      </c>
      <c r="J79" s="43">
        <f t="shared" si="17"/>
        <v>61.600000000000009</v>
      </c>
      <c r="K79" s="43">
        <f t="shared" si="19"/>
        <v>77.489999999999995</v>
      </c>
      <c r="L79" s="43">
        <f t="shared" si="22"/>
        <v>14.76</v>
      </c>
      <c r="M79" s="43">
        <f t="shared" si="20"/>
        <v>20.91</v>
      </c>
    </row>
    <row r="80" spans="1:13" x14ac:dyDescent="0.2">
      <c r="A80" s="2">
        <v>2010</v>
      </c>
      <c r="B80" s="7">
        <v>3</v>
      </c>
      <c r="C80" s="37" t="s">
        <v>40</v>
      </c>
      <c r="D80" s="37" t="s">
        <v>88</v>
      </c>
      <c r="E80" s="37" t="str">
        <f t="shared" si="10"/>
        <v>Sevilla</v>
      </c>
      <c r="F80" s="47" t="str">
        <f t="shared" si="11"/>
        <v>Sevilla</v>
      </c>
      <c r="G80" s="37" t="str">
        <f t="shared" si="11"/>
        <v>SAMMY</v>
      </c>
      <c r="H80" s="42">
        <v>100</v>
      </c>
      <c r="I80" s="42">
        <v>133.1</v>
      </c>
      <c r="J80" s="43">
        <f t="shared" ref="J80:J85" si="23">0.66*I80</f>
        <v>87.846000000000004</v>
      </c>
      <c r="K80" s="43">
        <f>0.76*H80</f>
        <v>76</v>
      </c>
      <c r="L80" s="43">
        <f t="shared" si="22"/>
        <v>12</v>
      </c>
      <c r="M80" s="43">
        <f t="shared" si="20"/>
        <v>17</v>
      </c>
    </row>
    <row r="81" spans="1:13" x14ac:dyDescent="0.2">
      <c r="A81" s="2">
        <v>2010</v>
      </c>
      <c r="B81" s="7">
        <v>3</v>
      </c>
      <c r="C81" s="37" t="s">
        <v>40</v>
      </c>
      <c r="D81" s="37" t="s">
        <v>88</v>
      </c>
      <c r="E81" s="37" t="str">
        <f t="shared" si="10"/>
        <v>Sevilla</v>
      </c>
      <c r="F81" s="47" t="str">
        <f t="shared" si="11"/>
        <v>Sevilla</v>
      </c>
      <c r="G81" s="37" t="str">
        <f t="shared" si="11"/>
        <v>LIZARR</v>
      </c>
      <c r="H81" s="42">
        <v>122</v>
      </c>
      <c r="I81" s="42">
        <v>160.82</v>
      </c>
      <c r="J81" s="43">
        <f t="shared" si="23"/>
        <v>106.1412</v>
      </c>
      <c r="K81" s="43">
        <f t="shared" ref="K81:K85" si="24">0.76*H81</f>
        <v>92.72</v>
      </c>
      <c r="L81" s="43">
        <f t="shared" si="22"/>
        <v>14.639999999999999</v>
      </c>
      <c r="M81" s="43">
        <f t="shared" si="20"/>
        <v>20.740000000000002</v>
      </c>
    </row>
    <row r="82" spans="1:13" x14ac:dyDescent="0.2">
      <c r="A82" s="2">
        <v>2010</v>
      </c>
      <c r="B82" s="7">
        <v>3</v>
      </c>
      <c r="C82" s="37" t="s">
        <v>40</v>
      </c>
      <c r="D82" s="37" t="s">
        <v>88</v>
      </c>
      <c r="E82" s="37" t="str">
        <f t="shared" si="10"/>
        <v>Tarragona</v>
      </c>
      <c r="F82" s="47" t="str">
        <f t="shared" si="11"/>
        <v>Tarragona</v>
      </c>
      <c r="G82" s="37" t="str">
        <f t="shared" si="11"/>
        <v>FERT</v>
      </c>
      <c r="H82" s="42">
        <v>23</v>
      </c>
      <c r="I82" s="42">
        <v>194.08399999999997</v>
      </c>
      <c r="J82" s="43">
        <f t="shared" si="23"/>
        <v>128.09544</v>
      </c>
      <c r="K82" s="43">
        <f t="shared" si="24"/>
        <v>17.48</v>
      </c>
      <c r="L82" s="43">
        <f t="shared" si="22"/>
        <v>2.76</v>
      </c>
      <c r="M82" s="43">
        <f t="shared" si="20"/>
        <v>3.91</v>
      </c>
    </row>
    <row r="83" spans="1:13" x14ac:dyDescent="0.2">
      <c r="A83" s="2">
        <v>2010</v>
      </c>
      <c r="B83" s="7">
        <v>3</v>
      </c>
      <c r="C83" s="37" t="s">
        <v>40</v>
      </c>
      <c r="D83" s="37" t="s">
        <v>88</v>
      </c>
      <c r="E83" s="37" t="str">
        <f t="shared" si="10"/>
        <v>Valencia</v>
      </c>
      <c r="F83" s="47" t="str">
        <f t="shared" si="11"/>
        <v>Valencia</v>
      </c>
      <c r="G83" s="37" t="str">
        <f t="shared" si="11"/>
        <v>HERTZ</v>
      </c>
      <c r="H83" s="42">
        <v>54</v>
      </c>
      <c r="I83" s="42">
        <v>234.00079999999994</v>
      </c>
      <c r="J83" s="43">
        <f t="shared" si="23"/>
        <v>154.44052799999997</v>
      </c>
      <c r="K83" s="43">
        <f t="shared" si="24"/>
        <v>41.04</v>
      </c>
      <c r="L83" s="43">
        <f t="shared" si="22"/>
        <v>6.4799999999999995</v>
      </c>
      <c r="M83" s="43">
        <f t="shared" si="20"/>
        <v>9.1800000000000015</v>
      </c>
    </row>
    <row r="84" spans="1:13" x14ac:dyDescent="0.2">
      <c r="A84" s="2">
        <v>2010</v>
      </c>
      <c r="B84" s="7">
        <v>3</v>
      </c>
      <c r="C84" s="37" t="s">
        <v>40</v>
      </c>
      <c r="D84" s="37" t="s">
        <v>88</v>
      </c>
      <c r="E84" s="37" t="str">
        <f t="shared" si="10"/>
        <v>Segovia</v>
      </c>
      <c r="F84" s="47" t="str">
        <f t="shared" si="11"/>
        <v>Segovia</v>
      </c>
      <c r="G84" s="37" t="str">
        <f t="shared" si="11"/>
        <v>LIVING</v>
      </c>
      <c r="H84" s="42">
        <v>100</v>
      </c>
      <c r="I84" s="41">
        <v>110</v>
      </c>
      <c r="J84" s="43">
        <f t="shared" si="23"/>
        <v>72.600000000000009</v>
      </c>
      <c r="K84" s="43">
        <f t="shared" si="24"/>
        <v>76</v>
      </c>
      <c r="L84" s="43">
        <f t="shared" si="22"/>
        <v>12</v>
      </c>
      <c r="M84" s="43">
        <f t="shared" si="20"/>
        <v>17</v>
      </c>
    </row>
    <row r="85" spans="1:13" x14ac:dyDescent="0.2">
      <c r="A85" s="2">
        <v>2010</v>
      </c>
      <c r="B85" s="7">
        <v>3</v>
      </c>
      <c r="C85" s="37" t="s">
        <v>40</v>
      </c>
      <c r="D85" s="37" t="s">
        <v>88</v>
      </c>
      <c r="E85" s="37" t="str">
        <f t="shared" si="10"/>
        <v>Valencia</v>
      </c>
      <c r="F85" s="47" t="str">
        <f t="shared" si="11"/>
        <v>Valencia</v>
      </c>
      <c r="G85" s="37" t="str">
        <f t="shared" si="11"/>
        <v>PILL</v>
      </c>
      <c r="H85" s="42">
        <v>100</v>
      </c>
      <c r="I85" s="42">
        <v>133.1</v>
      </c>
      <c r="J85" s="43">
        <f t="shared" si="23"/>
        <v>87.846000000000004</v>
      </c>
      <c r="K85" s="43">
        <f t="shared" si="24"/>
        <v>76</v>
      </c>
      <c r="L85" s="43">
        <f t="shared" si="22"/>
        <v>12</v>
      </c>
      <c r="M85" s="43">
        <f t="shared" si="20"/>
        <v>17</v>
      </c>
    </row>
    <row r="86" spans="1:13" x14ac:dyDescent="0.2">
      <c r="A86" s="2">
        <v>2010</v>
      </c>
      <c r="B86" s="7">
        <v>3</v>
      </c>
      <c r="C86" s="37" t="s">
        <v>41</v>
      </c>
      <c r="D86" s="37" t="s">
        <v>89</v>
      </c>
      <c r="E86" s="37" t="str">
        <f t="shared" si="10"/>
        <v>Valencia</v>
      </c>
      <c r="F86" s="47" t="str">
        <f t="shared" si="11"/>
        <v>Xátiva</v>
      </c>
      <c r="G86" s="37" t="str">
        <f t="shared" si="11"/>
        <v>SERVIS</v>
      </c>
      <c r="H86" s="42">
        <v>143</v>
      </c>
      <c r="I86" s="42">
        <v>162</v>
      </c>
      <c r="J86" s="43">
        <f t="shared" ref="J86:J93" si="25">0.76*I86</f>
        <v>123.12</v>
      </c>
      <c r="K86" s="43">
        <f>0.7*H86</f>
        <v>100.1</v>
      </c>
      <c r="L86" s="43">
        <f t="shared" si="22"/>
        <v>17.16</v>
      </c>
      <c r="M86" s="43">
        <f t="shared" si="20"/>
        <v>24.310000000000002</v>
      </c>
    </row>
    <row r="87" spans="1:13" x14ac:dyDescent="0.2">
      <c r="A87" s="2">
        <v>2010</v>
      </c>
      <c r="B87" s="7">
        <v>3</v>
      </c>
      <c r="C87" s="37" t="s">
        <v>41</v>
      </c>
      <c r="D87" s="37" t="s">
        <v>89</v>
      </c>
      <c r="E87" s="37" t="str">
        <f t="shared" si="10"/>
        <v>Zaragoza</v>
      </c>
      <c r="F87" s="47" t="str">
        <f t="shared" si="11"/>
        <v>Zaragoza</v>
      </c>
      <c r="G87" s="37" t="str">
        <f t="shared" si="11"/>
        <v>CLONY</v>
      </c>
      <c r="H87" s="42">
        <v>122</v>
      </c>
      <c r="I87" s="42">
        <v>135</v>
      </c>
      <c r="J87" s="43">
        <f t="shared" si="25"/>
        <v>102.6</v>
      </c>
      <c r="K87" s="43">
        <f t="shared" ref="K87:K93" si="26">0.7*H87</f>
        <v>85.399999999999991</v>
      </c>
      <c r="L87" s="43">
        <f t="shared" si="22"/>
        <v>14.639999999999999</v>
      </c>
      <c r="M87" s="43">
        <f t="shared" si="20"/>
        <v>20.740000000000002</v>
      </c>
    </row>
    <row r="88" spans="1:13" x14ac:dyDescent="0.2">
      <c r="A88" s="2">
        <v>2010</v>
      </c>
      <c r="B88" s="7">
        <v>3</v>
      </c>
      <c r="C88" s="37" t="s">
        <v>41</v>
      </c>
      <c r="D88" s="37" t="s">
        <v>89</v>
      </c>
      <c r="E88" s="37" t="str">
        <f t="shared" si="10"/>
        <v>Alicante</v>
      </c>
      <c r="F88" s="47" t="str">
        <f t="shared" si="11"/>
        <v>Alicante</v>
      </c>
      <c r="G88" s="37" t="str">
        <f t="shared" si="11"/>
        <v>KLAS</v>
      </c>
      <c r="H88" s="42">
        <v>23</v>
      </c>
      <c r="I88" s="42">
        <v>128</v>
      </c>
      <c r="J88" s="43">
        <f t="shared" si="25"/>
        <v>97.28</v>
      </c>
      <c r="K88" s="43">
        <f t="shared" si="26"/>
        <v>16.099999999999998</v>
      </c>
      <c r="L88" s="43">
        <f t="shared" si="22"/>
        <v>2.76</v>
      </c>
      <c r="M88" s="43">
        <f t="shared" si="20"/>
        <v>3.91</v>
      </c>
    </row>
    <row r="89" spans="1:13" x14ac:dyDescent="0.2">
      <c r="A89" s="2">
        <v>2010</v>
      </c>
      <c r="B89" s="7">
        <v>3</v>
      </c>
      <c r="C89" s="37" t="s">
        <v>41</v>
      </c>
      <c r="D89" s="37" t="s">
        <v>89</v>
      </c>
      <c r="E89" s="37" t="str">
        <f t="shared" si="10"/>
        <v>Zaragoza</v>
      </c>
      <c r="F89" s="47" t="str">
        <f t="shared" si="11"/>
        <v>Zaragoza</v>
      </c>
      <c r="G89" s="37" t="str">
        <f t="shared" si="11"/>
        <v>VIJER</v>
      </c>
      <c r="H89" s="42">
        <v>54</v>
      </c>
      <c r="I89" s="41">
        <v>110</v>
      </c>
      <c r="J89" s="43">
        <f t="shared" si="25"/>
        <v>83.6</v>
      </c>
      <c r="K89" s="43">
        <f t="shared" si="26"/>
        <v>37.799999999999997</v>
      </c>
      <c r="L89" s="43">
        <f t="shared" si="22"/>
        <v>6.4799999999999995</v>
      </c>
      <c r="M89" s="43">
        <f t="shared" si="20"/>
        <v>9.1800000000000015</v>
      </c>
    </row>
    <row r="90" spans="1:13" x14ac:dyDescent="0.2">
      <c r="A90" s="2">
        <v>2010</v>
      </c>
      <c r="B90" s="7">
        <v>3</v>
      </c>
      <c r="C90" s="37" t="s">
        <v>41</v>
      </c>
      <c r="D90" s="37" t="s">
        <v>89</v>
      </c>
      <c r="E90" s="37" t="str">
        <f t="shared" si="10"/>
        <v>Alicante</v>
      </c>
      <c r="F90" s="47" t="str">
        <f t="shared" si="11"/>
        <v>Alicante</v>
      </c>
      <c r="G90" s="37" t="str">
        <f t="shared" si="11"/>
        <v>VOYAG</v>
      </c>
      <c r="H90" s="42">
        <v>123</v>
      </c>
      <c r="I90" s="42">
        <v>133.1</v>
      </c>
      <c r="J90" s="43">
        <f t="shared" si="25"/>
        <v>101.15599999999999</v>
      </c>
      <c r="K90" s="43">
        <f t="shared" si="26"/>
        <v>86.1</v>
      </c>
      <c r="L90" s="43">
        <f t="shared" si="22"/>
        <v>14.76</v>
      </c>
      <c r="M90" s="43">
        <f t="shared" si="20"/>
        <v>20.91</v>
      </c>
    </row>
    <row r="91" spans="1:13" x14ac:dyDescent="0.2">
      <c r="A91" s="2">
        <v>2010</v>
      </c>
      <c r="B91" s="7">
        <v>3</v>
      </c>
      <c r="C91" s="37" t="s">
        <v>41</v>
      </c>
      <c r="D91" s="37" t="s">
        <v>89</v>
      </c>
      <c r="E91" s="37" t="str">
        <f t="shared" si="10"/>
        <v>Lleida</v>
      </c>
      <c r="F91" s="47" t="str">
        <f t="shared" si="11"/>
        <v>Lleida</v>
      </c>
      <c r="G91" s="37" t="str">
        <f t="shared" si="11"/>
        <v>FIPLAY</v>
      </c>
      <c r="H91" s="42">
        <v>122</v>
      </c>
      <c r="I91" s="42">
        <v>160.82</v>
      </c>
      <c r="J91" s="43">
        <f t="shared" si="25"/>
        <v>122.22319999999999</v>
      </c>
      <c r="K91" s="43">
        <f t="shared" si="26"/>
        <v>85.399999999999991</v>
      </c>
      <c r="L91" s="43">
        <f t="shared" si="22"/>
        <v>14.639999999999999</v>
      </c>
      <c r="M91" s="43">
        <f t="shared" si="20"/>
        <v>20.740000000000002</v>
      </c>
    </row>
    <row r="92" spans="1:13" x14ac:dyDescent="0.2">
      <c r="A92" s="2">
        <v>2010</v>
      </c>
      <c r="B92" s="7">
        <v>3</v>
      </c>
      <c r="C92" s="37" t="s">
        <v>41</v>
      </c>
      <c r="D92" s="37" t="s">
        <v>89</v>
      </c>
      <c r="E92" s="37" t="str">
        <f t="shared" si="10"/>
        <v>Alava</v>
      </c>
      <c r="F92" s="47" t="str">
        <f t="shared" si="11"/>
        <v>Vitoria</v>
      </c>
      <c r="G92" s="37" t="str">
        <f t="shared" si="11"/>
        <v>XEIZ</v>
      </c>
      <c r="H92" s="42">
        <v>23</v>
      </c>
      <c r="I92" s="42">
        <v>194.08399999999997</v>
      </c>
      <c r="J92" s="43">
        <f t="shared" si="25"/>
        <v>147.50384</v>
      </c>
      <c r="K92" s="43">
        <f t="shared" si="26"/>
        <v>16.099999999999998</v>
      </c>
      <c r="L92" s="43">
        <f t="shared" si="22"/>
        <v>2.76</v>
      </c>
      <c r="M92" s="43">
        <f t="shared" si="20"/>
        <v>3.91</v>
      </c>
    </row>
    <row r="93" spans="1:13" x14ac:dyDescent="0.2">
      <c r="A93" s="2">
        <v>2010</v>
      </c>
      <c r="B93" s="7">
        <v>3</v>
      </c>
      <c r="C93" s="37" t="s">
        <v>41</v>
      </c>
      <c r="D93" s="37" t="s">
        <v>89</v>
      </c>
      <c r="E93" s="37" t="str">
        <f t="shared" si="10"/>
        <v>Lleida</v>
      </c>
      <c r="F93" s="47" t="str">
        <f t="shared" si="11"/>
        <v>Lleida</v>
      </c>
      <c r="G93" s="37" t="str">
        <f t="shared" si="11"/>
        <v>FERGUR</v>
      </c>
      <c r="H93" s="42">
        <v>54</v>
      </c>
      <c r="I93" s="42">
        <v>239</v>
      </c>
      <c r="J93" s="43">
        <f t="shared" si="25"/>
        <v>181.64000000000001</v>
      </c>
      <c r="K93" s="43">
        <f t="shared" si="26"/>
        <v>37.799999999999997</v>
      </c>
      <c r="L93" s="43">
        <f t="shared" si="22"/>
        <v>6.4799999999999995</v>
      </c>
      <c r="M93" s="43">
        <f t="shared" si="20"/>
        <v>9.1800000000000015</v>
      </c>
    </row>
    <row r="94" spans="1:13" x14ac:dyDescent="0.2">
      <c r="A94" s="2">
        <v>2010</v>
      </c>
      <c r="B94" s="7">
        <v>3</v>
      </c>
      <c r="C94" s="37" t="s">
        <v>41</v>
      </c>
      <c r="D94" s="37" t="s">
        <v>89</v>
      </c>
      <c r="E94" s="37" t="str">
        <f t="shared" si="10"/>
        <v>Zaragoza</v>
      </c>
      <c r="F94" s="47" t="str">
        <f t="shared" si="11"/>
        <v>Zaragoza</v>
      </c>
      <c r="G94" s="37" t="str">
        <f t="shared" si="11"/>
        <v>DEXTER</v>
      </c>
      <c r="H94" s="42">
        <v>678</v>
      </c>
      <c r="I94" s="42">
        <v>287.90000000000003</v>
      </c>
      <c r="J94" s="43">
        <f>0.65*I94</f>
        <v>187.13500000000002</v>
      </c>
      <c r="K94" s="43">
        <f>0.95*H94</f>
        <v>644.1</v>
      </c>
      <c r="L94" s="43">
        <f t="shared" si="22"/>
        <v>81.36</v>
      </c>
      <c r="M94" s="43">
        <f t="shared" si="20"/>
        <v>115.26</v>
      </c>
    </row>
  </sheetData>
  <phoneticPr fontId="2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48"/>
  <sheetViews>
    <sheetView showGridLines="0" tabSelected="1" workbookViewId="0">
      <selection activeCell="H7" sqref="H7"/>
    </sheetView>
  </sheetViews>
  <sheetFormatPr baseColWidth="10" defaultRowHeight="12.75" x14ac:dyDescent="0.2"/>
  <cols>
    <col min="2" max="2" width="25.28515625" customWidth="1"/>
    <col min="3" max="3" width="26.5703125" customWidth="1"/>
    <col min="4" max="4" width="8.5703125" customWidth="1"/>
    <col min="5" max="5" width="7.7109375" customWidth="1"/>
    <col min="6" max="6" width="16.7109375" customWidth="1"/>
    <col min="7" max="7" width="13.140625" bestFit="1" customWidth="1"/>
  </cols>
  <sheetData>
    <row r="5" spans="2:7" x14ac:dyDescent="0.2">
      <c r="B5" s="49" t="s">
        <v>79</v>
      </c>
      <c r="C5" t="s">
        <v>82</v>
      </c>
    </row>
    <row r="7" spans="2:7" x14ac:dyDescent="0.2">
      <c r="B7" s="49" t="s">
        <v>119</v>
      </c>
      <c r="C7" s="49" t="s">
        <v>63</v>
      </c>
    </row>
    <row r="8" spans="2:7" x14ac:dyDescent="0.2">
      <c r="B8" s="49" t="s">
        <v>5</v>
      </c>
      <c r="C8">
        <v>1</v>
      </c>
      <c r="D8">
        <v>2</v>
      </c>
      <c r="E8">
        <v>3</v>
      </c>
      <c r="F8" t="s">
        <v>81</v>
      </c>
    </row>
    <row r="9" spans="2:7" x14ac:dyDescent="0.2">
      <c r="B9" t="s">
        <v>38</v>
      </c>
      <c r="C9" s="52">
        <v>443</v>
      </c>
      <c r="D9" s="52">
        <v>654</v>
      </c>
      <c r="E9" s="52">
        <v>811</v>
      </c>
      <c r="F9" s="52">
        <v>1908</v>
      </c>
    </row>
    <row r="10" spans="2:7" x14ac:dyDescent="0.2">
      <c r="B10" t="s">
        <v>39</v>
      </c>
      <c r="C10" s="52">
        <v>664</v>
      </c>
      <c r="D10" s="52">
        <v>676</v>
      </c>
      <c r="E10" s="52">
        <v>601</v>
      </c>
      <c r="F10" s="52">
        <v>1941</v>
      </c>
    </row>
    <row r="11" spans="2:7" x14ac:dyDescent="0.2">
      <c r="B11" t="s">
        <v>40</v>
      </c>
      <c r="C11" s="52">
        <v>360</v>
      </c>
      <c r="D11" s="52">
        <v>353</v>
      </c>
      <c r="E11" s="52">
        <v>499</v>
      </c>
      <c r="F11" s="52">
        <v>1212</v>
      </c>
    </row>
    <row r="12" spans="2:7" x14ac:dyDescent="0.2">
      <c r="B12" t="s">
        <v>41</v>
      </c>
      <c r="C12" s="52">
        <v>1486</v>
      </c>
      <c r="D12" s="52">
        <v>1392</v>
      </c>
      <c r="E12" s="52">
        <v>1342</v>
      </c>
      <c r="F12" s="52">
        <v>4220</v>
      </c>
    </row>
    <row r="13" spans="2:7" x14ac:dyDescent="0.2">
      <c r="B13" t="s">
        <v>81</v>
      </c>
      <c r="C13" s="52">
        <v>2953</v>
      </c>
      <c r="D13" s="52">
        <v>3075</v>
      </c>
      <c r="E13" s="52">
        <v>3253</v>
      </c>
      <c r="F13" s="52">
        <v>9281</v>
      </c>
    </row>
    <row r="15" spans="2:7" x14ac:dyDescent="0.2">
      <c r="B15" s="50"/>
      <c r="C15" s="51"/>
      <c r="D15" s="51"/>
      <c r="E15" s="51"/>
      <c r="F15" s="51"/>
      <c r="G15" s="51"/>
    </row>
    <row r="39" spans="2:7" x14ac:dyDescent="0.2">
      <c r="B39" s="49" t="s">
        <v>79</v>
      </c>
      <c r="C39" t="s">
        <v>82</v>
      </c>
    </row>
    <row r="41" spans="2:7" x14ac:dyDescent="0.2">
      <c r="B41" s="49" t="s">
        <v>119</v>
      </c>
      <c r="C41" s="49" t="s">
        <v>120</v>
      </c>
    </row>
    <row r="42" spans="2:7" x14ac:dyDescent="0.2">
      <c r="B42" s="49" t="s">
        <v>121</v>
      </c>
      <c r="C42">
        <v>1</v>
      </c>
      <c r="D42">
        <v>2</v>
      </c>
      <c r="E42">
        <v>3</v>
      </c>
      <c r="F42" t="s">
        <v>118</v>
      </c>
      <c r="G42" t="s">
        <v>81</v>
      </c>
    </row>
    <row r="43" spans="2:7" x14ac:dyDescent="0.2">
      <c r="B43" s="50" t="s">
        <v>38</v>
      </c>
      <c r="C43" s="51">
        <v>443</v>
      </c>
      <c r="D43" s="51">
        <v>654</v>
      </c>
      <c r="E43" s="51">
        <v>811</v>
      </c>
      <c r="F43" s="51"/>
      <c r="G43" s="51">
        <v>1908</v>
      </c>
    </row>
    <row r="44" spans="2:7" x14ac:dyDescent="0.2">
      <c r="B44" s="50" t="s">
        <v>39</v>
      </c>
      <c r="C44" s="51">
        <v>664</v>
      </c>
      <c r="D44" s="51">
        <v>676</v>
      </c>
      <c r="E44" s="51">
        <v>601</v>
      </c>
      <c r="F44" s="51"/>
      <c r="G44" s="51">
        <v>1941</v>
      </c>
    </row>
    <row r="45" spans="2:7" x14ac:dyDescent="0.2">
      <c r="B45" s="50" t="s">
        <v>40</v>
      </c>
      <c r="C45" s="51">
        <v>360</v>
      </c>
      <c r="D45" s="51">
        <v>353</v>
      </c>
      <c r="E45" s="51">
        <v>499</v>
      </c>
      <c r="F45" s="51"/>
      <c r="G45" s="51">
        <v>1212</v>
      </c>
    </row>
    <row r="46" spans="2:7" x14ac:dyDescent="0.2">
      <c r="B46" s="50" t="s">
        <v>41</v>
      </c>
      <c r="C46" s="51">
        <v>1486</v>
      </c>
      <c r="D46" s="51">
        <v>1392</v>
      </c>
      <c r="E46" s="51">
        <v>1342</v>
      </c>
      <c r="F46" s="51"/>
      <c r="G46" s="51">
        <v>4220</v>
      </c>
    </row>
    <row r="47" spans="2:7" x14ac:dyDescent="0.2">
      <c r="B47" s="50" t="s">
        <v>118</v>
      </c>
      <c r="C47" s="51"/>
      <c r="D47" s="51"/>
      <c r="E47" s="51"/>
      <c r="F47" s="51"/>
      <c r="G47" s="51"/>
    </row>
    <row r="48" spans="2:7" x14ac:dyDescent="0.2">
      <c r="B48" s="50" t="s">
        <v>81</v>
      </c>
      <c r="C48" s="51">
        <v>2953</v>
      </c>
      <c r="D48" s="51">
        <v>3075</v>
      </c>
      <c r="E48" s="51">
        <v>3253</v>
      </c>
      <c r="F48" s="51"/>
      <c r="G48" s="51">
        <v>9281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Análisis</vt:lpstr>
      <vt:lpstr>cuadro de datos</vt:lpstr>
      <vt:lpstr>datos</vt:lpstr>
      <vt:lpstr>TD_10_1</vt:lpstr>
      <vt:lpstr>EBR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2007-04-13T20:26:17Z</dcterms:created>
  <dcterms:modified xsi:type="dcterms:W3CDTF">2011-02-05T16:52:16Z</dcterms:modified>
</cp:coreProperties>
</file>